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chartsheets/sheet7.xml" ContentType="application/vnd.openxmlformats-officedocument.spreadsheetml.chartsheet+xml"/>
  <Override PartName="/xl/chartsheets/sheet8.xml" ContentType="application/vnd.openxmlformats-officedocument.spreadsheetml.chartsheet+xml"/>
  <Override PartName="/xl/chartsheets/sheet9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11.xml" ContentType="application/vnd.openxmlformats-officedocument.drawingml.chart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12.xml" ContentType="application/vnd.openxmlformats-officedocument.drawingml.chart+xml"/>
  <Override PartName="/xl/drawings/drawing9.xml" ContentType="application/vnd.openxmlformats-officedocument.drawing+xml"/>
  <Override PartName="/xl/charts/chart13.xml" ContentType="application/vnd.openxmlformats-officedocument.drawingml.chart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harts/chart14.xml" ContentType="application/vnd.openxmlformats-officedocument.drawingml.chart+xml"/>
  <Override PartName="/xl/drawings/drawing12.xml" ContentType="application/vnd.openxmlformats-officedocument.drawing+xml"/>
  <Override PartName="/xl/charts/chart15.xml" ContentType="application/vnd.openxmlformats-officedocument.drawingml.chart+xml"/>
  <Override PartName="/xl/drawings/drawing13.xml" ContentType="application/vnd.openxmlformats-officedocument.drawing+xml"/>
  <Override PartName="/xl/charts/chart16.xml" ContentType="application/vnd.openxmlformats-officedocument.drawingml.chart+xml"/>
  <Override PartName="/xl/drawings/drawing14.xml" ContentType="application/vnd.openxmlformats-officedocument.drawingml.chartshapes+xml"/>
  <Override PartName="/xl/drawings/drawing15.xml" ContentType="application/vnd.openxmlformats-officedocument.drawing+xml"/>
  <Override PartName="/xl/charts/chart17.xml" ContentType="application/vnd.openxmlformats-officedocument.drawingml.chart+xml"/>
  <Override PartName="/xl/drawings/drawing16.xml" ContentType="application/vnd.openxmlformats-officedocument.drawingml.chartshapes+xml"/>
  <Override PartName="/xl/drawings/drawing17.xml" ContentType="application/vnd.openxmlformats-officedocument.drawing+xml"/>
  <Override PartName="/xl/charts/chart18.xml" ContentType="application/vnd.openxmlformats-officedocument.drawingml.chart+xml"/>
  <Override PartName="/xl/drawings/drawing18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4all\postfach\4zeisb\Internet\"/>
    </mc:Choice>
  </mc:AlternateContent>
  <bookViews>
    <workbookView xWindow="0" yWindow="0" windowWidth="18180" windowHeight="9270"/>
  </bookViews>
  <sheets>
    <sheet name="Projekt" sheetId="1" r:id="rId1"/>
    <sheet name="intern" sheetId="18" state="hidden" r:id="rId2"/>
    <sheet name="Hinweise " sheetId="2" r:id="rId3"/>
    <sheet name="Dia-1" sheetId="9" r:id="rId4"/>
    <sheet name="Dia-2" sheetId="10" r:id="rId5"/>
    <sheet name="Dia-3" sheetId="11" r:id="rId6"/>
    <sheet name="Dia-4" sheetId="12" r:id="rId7"/>
    <sheet name="Dia-5" sheetId="13" r:id="rId8"/>
    <sheet name="Dia-6" sheetId="14" r:id="rId9"/>
    <sheet name="Dia-7" sheetId="15" r:id="rId10"/>
    <sheet name="Dia-8" sheetId="16" r:id="rId11"/>
    <sheet name="Dia-9" sheetId="17" r:id="rId12"/>
  </sheets>
  <calcPr calcId="162913"/>
</workbook>
</file>

<file path=xl/calcChain.xml><?xml version="1.0" encoding="utf-8"?>
<calcChain xmlns="http://schemas.openxmlformats.org/spreadsheetml/2006/main">
  <c r="F43" i="1" l="1"/>
  <c r="G43" i="1"/>
  <c r="H43" i="1"/>
  <c r="I43" i="1"/>
  <c r="J43" i="1"/>
  <c r="K43" i="1"/>
  <c r="L43" i="1"/>
  <c r="M43" i="1"/>
  <c r="N43" i="1"/>
  <c r="O43" i="1"/>
  <c r="P43" i="1"/>
  <c r="Q43" i="1"/>
  <c r="R43" i="1"/>
  <c r="S43" i="1"/>
  <c r="T43" i="1"/>
  <c r="U43" i="1"/>
  <c r="V43" i="1"/>
  <c r="W43" i="1"/>
  <c r="X43" i="1"/>
  <c r="Y43" i="1"/>
  <c r="Z43" i="1"/>
  <c r="AA43" i="1"/>
  <c r="E43" i="1"/>
  <c r="F42" i="1"/>
  <c r="G42" i="1"/>
  <c r="H42" i="1"/>
  <c r="I42" i="1"/>
  <c r="J42" i="1"/>
  <c r="K42" i="1"/>
  <c r="L42" i="1"/>
  <c r="M42" i="1"/>
  <c r="N42" i="1"/>
  <c r="O42" i="1"/>
  <c r="P42" i="1"/>
  <c r="Q42" i="1"/>
  <c r="R42" i="1"/>
  <c r="S42" i="1"/>
  <c r="T42" i="1"/>
  <c r="U42" i="1"/>
  <c r="V42" i="1"/>
  <c r="W42" i="1"/>
  <c r="X42" i="1"/>
  <c r="Y42" i="1"/>
  <c r="Z42" i="1"/>
  <c r="AA42" i="1"/>
  <c r="E42" i="1"/>
  <c r="E20" i="1" l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E27" i="1" l="1"/>
  <c r="F27" i="1" s="1"/>
  <c r="G27" i="1" s="1"/>
  <c r="H27" i="1" s="1"/>
  <c r="I27" i="1" s="1"/>
  <c r="J27" i="1" s="1"/>
  <c r="K27" i="1" s="1"/>
  <c r="L27" i="1" s="1"/>
  <c r="M27" i="1" s="1"/>
  <c r="N27" i="1" s="1"/>
  <c r="O27" i="1" s="1"/>
  <c r="P27" i="1" s="1"/>
  <c r="Q27" i="1" s="1"/>
  <c r="R27" i="1" s="1"/>
  <c r="S27" i="1" s="1"/>
  <c r="T27" i="1" s="1"/>
  <c r="U27" i="1" s="1"/>
  <c r="V27" i="1" s="1"/>
  <c r="W27" i="1" s="1"/>
  <c r="X27" i="1" s="1"/>
  <c r="Y27" i="1" s="1"/>
  <c r="Z27" i="1" s="1"/>
  <c r="AA27" i="1" s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Y21" i="1" l="1"/>
  <c r="F21" i="1"/>
  <c r="F24" i="1"/>
  <c r="E21" i="1"/>
  <c r="E24" i="1"/>
  <c r="H21" i="1"/>
  <c r="H24" i="1"/>
  <c r="G21" i="1"/>
  <c r="G24" i="1"/>
  <c r="K21" i="1"/>
  <c r="L21" i="1"/>
  <c r="X21" i="1"/>
  <c r="T21" i="1"/>
  <c r="P21" i="1"/>
  <c r="AA21" i="1"/>
  <c r="W21" i="1"/>
  <c r="S21" i="1"/>
  <c r="O21" i="1"/>
  <c r="Z21" i="1"/>
  <c r="V21" i="1"/>
  <c r="R21" i="1"/>
  <c r="N21" i="1"/>
  <c r="J21" i="1"/>
  <c r="U21" i="1"/>
  <c r="Q21" i="1"/>
  <c r="M21" i="1"/>
  <c r="I21" i="1"/>
  <c r="Q23" i="1" l="1"/>
  <c r="Q40" i="1" s="1"/>
  <c r="G23" i="1"/>
  <c r="G40" i="1" s="1"/>
  <c r="U23" i="1"/>
  <c r="I23" i="1"/>
  <c r="I40" i="1" s="1"/>
  <c r="Z23" i="1"/>
  <c r="Z40" i="1" s="1"/>
  <c r="L23" i="1"/>
  <c r="L40" i="1" s="1"/>
  <c r="E23" i="1"/>
  <c r="E40" i="1" s="1"/>
  <c r="J23" i="1"/>
  <c r="J40" i="1" s="1"/>
  <c r="M23" i="1"/>
  <c r="M40" i="1" s="1"/>
  <c r="N23" i="1"/>
  <c r="N40" i="1" s="1"/>
  <c r="K23" i="1"/>
  <c r="K40" i="1" s="1"/>
  <c r="H23" i="1"/>
  <c r="H40" i="1" s="1"/>
  <c r="F23" i="1"/>
  <c r="F40" i="1" s="1"/>
  <c r="V23" i="1"/>
  <c r="V40" i="1" s="1"/>
  <c r="W23" i="1"/>
  <c r="W40" i="1" s="1"/>
  <c r="X23" i="1"/>
  <c r="X40" i="1" s="1"/>
  <c r="O23" i="1"/>
  <c r="O40" i="1" s="1"/>
  <c r="P23" i="1"/>
  <c r="P40" i="1" s="1"/>
  <c r="R23" i="1"/>
  <c r="R40" i="1" s="1"/>
  <c r="S23" i="1"/>
  <c r="S40" i="1" s="1"/>
  <c r="T23" i="1"/>
  <c r="T40" i="1" s="1"/>
  <c r="Y23" i="1"/>
  <c r="Y40" i="1" s="1"/>
  <c r="U40" i="1"/>
  <c r="AA23" i="1"/>
  <c r="AA40" i="1" s="1"/>
  <c r="I36" i="1" l="1"/>
  <c r="K36" i="1"/>
  <c r="V36" i="1"/>
  <c r="Z36" i="1"/>
  <c r="AA36" i="1"/>
  <c r="S36" i="1" l="1"/>
  <c r="P36" i="1"/>
  <c r="O36" i="1"/>
  <c r="N36" i="1"/>
  <c r="N39" i="1"/>
  <c r="W36" i="1"/>
  <c r="R36" i="1"/>
  <c r="G36" i="1"/>
  <c r="F36" i="1"/>
  <c r="E36" i="1"/>
  <c r="Q39" i="1"/>
  <c r="Q36" i="1"/>
  <c r="J39" i="1"/>
  <c r="J36" i="1"/>
  <c r="E39" i="1"/>
  <c r="Y39" i="1"/>
  <c r="Y36" i="1"/>
  <c r="M39" i="1"/>
  <c r="M36" i="1"/>
  <c r="X39" i="1"/>
  <c r="X36" i="1"/>
  <c r="T39" i="1"/>
  <c r="T36" i="1"/>
  <c r="P39" i="1"/>
  <c r="L39" i="1"/>
  <c r="L36" i="1"/>
  <c r="H39" i="1"/>
  <c r="H36" i="1"/>
  <c r="G39" i="1"/>
  <c r="U39" i="1"/>
  <c r="U36" i="1"/>
  <c r="F39" i="1"/>
  <c r="AA39" i="1"/>
  <c r="O39" i="1"/>
  <c r="W39" i="1"/>
  <c r="K39" i="1"/>
  <c r="S39" i="1"/>
  <c r="Z39" i="1"/>
  <c r="V39" i="1"/>
  <c r="R39" i="1"/>
  <c r="I39" i="1"/>
  <c r="P37" i="1" l="1"/>
  <c r="Q5" i="1"/>
  <c r="I32" i="1" l="1"/>
  <c r="T32" i="1"/>
  <c r="L32" i="1"/>
  <c r="R32" i="1"/>
  <c r="E32" i="1"/>
  <c r="X32" i="1"/>
  <c r="P32" i="1"/>
  <c r="H32" i="1"/>
  <c r="Z32" i="1"/>
  <c r="J32" i="1"/>
  <c r="V32" i="1"/>
  <c r="N32" i="1"/>
  <c r="F32" i="1"/>
  <c r="Y32" i="1"/>
  <c r="U32" i="1"/>
  <c r="Q32" i="1"/>
  <c r="M32" i="1"/>
  <c r="AA32" i="1"/>
  <c r="W32" i="1"/>
  <c r="S32" i="1"/>
  <c r="O32" i="1"/>
  <c r="K32" i="1"/>
  <c r="G32" i="1"/>
  <c r="AA30" i="1" l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F28" i="1"/>
  <c r="F29" i="1" s="1"/>
  <c r="G28" i="1"/>
  <c r="G29" i="1" s="1"/>
  <c r="H28" i="1"/>
  <c r="H29" i="1" s="1"/>
  <c r="I28" i="1"/>
  <c r="I29" i="1" s="1"/>
  <c r="J28" i="1"/>
  <c r="K28" i="1"/>
  <c r="L28" i="1"/>
  <c r="M28" i="1"/>
  <c r="M29" i="1" s="1"/>
  <c r="N28" i="1"/>
  <c r="O28" i="1"/>
  <c r="P28" i="1"/>
  <c r="Q28" i="1"/>
  <c r="R28" i="1"/>
  <c r="S28" i="1"/>
  <c r="T28" i="1"/>
  <c r="U28" i="1"/>
  <c r="V28" i="1"/>
  <c r="W28" i="1"/>
  <c r="X28" i="1"/>
  <c r="Y28" i="1"/>
  <c r="Y29" i="1" s="1"/>
  <c r="Z28" i="1"/>
  <c r="Z29" i="1" s="1"/>
  <c r="AA28" i="1"/>
  <c r="AA29" i="1" s="1"/>
  <c r="E28" i="1"/>
  <c r="E29" i="1" s="1"/>
  <c r="E25" i="1"/>
  <c r="Q4" i="1"/>
  <c r="Q3" i="1"/>
  <c r="V29" i="1" l="1"/>
  <c r="R29" i="1"/>
  <c r="N29" i="1"/>
  <c r="J29" i="1"/>
  <c r="U29" i="1"/>
  <c r="Q29" i="1"/>
  <c r="X29" i="1"/>
  <c r="T29" i="1"/>
  <c r="P29" i="1"/>
  <c r="L29" i="1"/>
  <c r="W29" i="1"/>
  <c r="S29" i="1"/>
  <c r="O29" i="1"/>
  <c r="K29" i="1"/>
  <c r="E19" i="1"/>
  <c r="I19" i="1"/>
  <c r="M19" i="1"/>
  <c r="Q19" i="1"/>
  <c r="U19" i="1"/>
  <c r="Y19" i="1"/>
  <c r="F19" i="1"/>
  <c r="J19" i="1"/>
  <c r="N19" i="1"/>
  <c r="R19" i="1"/>
  <c r="V19" i="1"/>
  <c r="Z19" i="1"/>
  <c r="G19" i="1"/>
  <c r="K19" i="1"/>
  <c r="O19" i="1"/>
  <c r="S19" i="1"/>
  <c r="W19" i="1"/>
  <c r="AA19" i="1"/>
  <c r="H19" i="1"/>
  <c r="L19" i="1"/>
  <c r="P19" i="1"/>
  <c r="T19" i="1"/>
  <c r="X19" i="1"/>
  <c r="F35" i="1"/>
  <c r="J35" i="1"/>
  <c r="N35" i="1"/>
  <c r="R35" i="1"/>
  <c r="V35" i="1"/>
  <c r="Z35" i="1"/>
  <c r="I35" i="1"/>
  <c r="Q35" i="1"/>
  <c r="Y35" i="1"/>
  <c r="G35" i="1"/>
  <c r="K35" i="1"/>
  <c r="O35" i="1"/>
  <c r="S35" i="1"/>
  <c r="W35" i="1"/>
  <c r="AA35" i="1"/>
  <c r="E35" i="1"/>
  <c r="U35" i="1"/>
  <c r="H35" i="1"/>
  <c r="L35" i="1"/>
  <c r="P35" i="1"/>
  <c r="T35" i="1"/>
  <c r="X35" i="1"/>
  <c r="M35" i="1"/>
  <c r="G31" i="1"/>
  <c r="E38" i="1"/>
  <c r="X31" i="1"/>
  <c r="T31" i="1"/>
  <c r="P31" i="1"/>
  <c r="L31" i="1"/>
  <c r="H31" i="1"/>
  <c r="E31" i="1"/>
  <c r="Y31" i="1"/>
  <c r="U31" i="1"/>
  <c r="Q31" i="1"/>
  <c r="M31" i="1"/>
  <c r="I31" i="1"/>
  <c r="Z31" i="1"/>
  <c r="V31" i="1"/>
  <c r="R31" i="1"/>
  <c r="N31" i="1"/>
  <c r="J31" i="1"/>
  <c r="F31" i="1"/>
  <c r="F25" i="1"/>
  <c r="AA31" i="1"/>
  <c r="W31" i="1"/>
  <c r="S31" i="1"/>
  <c r="O31" i="1"/>
  <c r="K31" i="1"/>
  <c r="F38" i="1" l="1"/>
  <c r="G25" i="1"/>
  <c r="G38" i="1" l="1"/>
  <c r="H25" i="1" l="1"/>
  <c r="H38" i="1" l="1"/>
  <c r="I25" i="1"/>
  <c r="J25" i="1" l="1"/>
  <c r="I38" i="1"/>
  <c r="K25" i="1" l="1"/>
  <c r="J38" i="1"/>
  <c r="L25" i="1" l="1"/>
  <c r="K38" i="1"/>
  <c r="M25" i="1" l="1"/>
  <c r="L38" i="1"/>
  <c r="N25" i="1" l="1"/>
  <c r="M38" i="1"/>
  <c r="O25" i="1" l="1"/>
  <c r="N38" i="1"/>
  <c r="P25" i="1" l="1"/>
  <c r="P38" i="1" s="1"/>
  <c r="O38" i="1"/>
  <c r="Q25" i="1" l="1"/>
  <c r="R25" i="1" l="1"/>
  <c r="Q38" i="1"/>
  <c r="S25" i="1" l="1"/>
  <c r="R38" i="1"/>
  <c r="T25" i="1" l="1"/>
  <c r="S38" i="1"/>
  <c r="U25" i="1" l="1"/>
  <c r="T38" i="1"/>
  <c r="V25" i="1" l="1"/>
  <c r="U38" i="1"/>
  <c r="W25" i="1" l="1"/>
  <c r="V38" i="1"/>
  <c r="X25" i="1" l="1"/>
  <c r="W38" i="1"/>
  <c r="Y25" i="1" l="1"/>
  <c r="X38" i="1"/>
  <c r="Z25" i="1" l="1"/>
  <c r="Y38" i="1"/>
  <c r="Z38" i="1" l="1"/>
  <c r="AA25" i="1" l="1"/>
  <c r="AA38" i="1" s="1"/>
  <c r="H37" i="1" l="1"/>
  <c r="L37" i="1"/>
  <c r="T37" i="1"/>
  <c r="X37" i="1"/>
  <c r="I37" i="1"/>
  <c r="M37" i="1"/>
  <c r="Q37" i="1"/>
  <c r="U37" i="1"/>
  <c r="Y37" i="1"/>
  <c r="F37" i="1"/>
  <c r="J37" i="1"/>
  <c r="N37" i="1"/>
  <c r="R37" i="1"/>
  <c r="V37" i="1"/>
  <c r="Z37" i="1"/>
  <c r="G37" i="1"/>
  <c r="K37" i="1"/>
  <c r="O37" i="1"/>
  <c r="S37" i="1"/>
  <c r="W37" i="1"/>
  <c r="AA37" i="1"/>
  <c r="E37" i="1"/>
  <c r="Y1" i="1" l="1"/>
  <c r="P34" i="1" l="1"/>
  <c r="Z34" i="1"/>
  <c r="G34" i="1"/>
  <c r="X34" i="1"/>
  <c r="M34" i="1"/>
  <c r="AA34" i="1"/>
  <c r="W34" i="1"/>
  <c r="Y34" i="1"/>
  <c r="K34" i="1"/>
  <c r="V34" i="1"/>
  <c r="S34" i="1"/>
  <c r="H34" i="1"/>
  <c r="F34" i="1"/>
  <c r="I34" i="1"/>
  <c r="R34" i="1"/>
  <c r="E34" i="1"/>
  <c r="L34" i="1"/>
  <c r="U34" i="1"/>
  <c r="N34" i="1"/>
  <c r="Q34" i="1"/>
  <c r="T34" i="1"/>
  <c r="J34" i="1"/>
  <c r="O34" i="1"/>
</calcChain>
</file>

<file path=xl/sharedStrings.xml><?xml version="1.0" encoding="utf-8"?>
<sst xmlns="http://schemas.openxmlformats.org/spreadsheetml/2006/main" count="465" uniqueCount="303">
  <si>
    <t>Eingabedaten sind gelb hinterlegt</t>
  </si>
  <si>
    <t>Schadstoff</t>
  </si>
  <si>
    <t>µg/L</t>
  </si>
  <si>
    <t>Name des Projektes</t>
  </si>
  <si>
    <t>Beginn der Sanierung</t>
  </si>
  <si>
    <t>Datum</t>
  </si>
  <si>
    <t>Gesamtkosten</t>
  </si>
  <si>
    <t>[%]</t>
  </si>
  <si>
    <t>[kg]</t>
  </si>
  <si>
    <t>[€/kg]</t>
  </si>
  <si>
    <t>€/kg</t>
  </si>
  <si>
    <t>Berechnungsergebnisse sind blau hinterlegt</t>
  </si>
  <si>
    <t>Geringfügigkeitsschwellenwert (GFS)</t>
  </si>
  <si>
    <t>kg/a</t>
  </si>
  <si>
    <t>Betriebsjahre</t>
  </si>
  <si>
    <t>Laufzeit</t>
  </si>
  <si>
    <t>in Betrieb? Wenn ja "1"</t>
  </si>
  <si>
    <t>Fracht grenze mittel groß</t>
  </si>
  <si>
    <t>Gesamtkosten pro kg Schadstoff</t>
  </si>
  <si>
    <t>Prozent</t>
  </si>
  <si>
    <t>verbergen</t>
  </si>
  <si>
    <t>3%-Kriterium</t>
  </si>
  <si>
    <t>Gesamtkosten pro kg Schadstoff (gesamte Laufzeit)</t>
  </si>
  <si>
    <t>Wasserfördermenge</t>
  </si>
  <si>
    <t xml:space="preserve">    Sanierungserfolg</t>
  </si>
  <si>
    <t xml:space="preserve">    Gesamtkosten pro kg Schadstoff</t>
  </si>
  <si>
    <r>
      <t xml:space="preserve">Konzentration </t>
    </r>
    <r>
      <rPr>
        <sz val="7"/>
        <color theme="1"/>
        <rFont val="Arial"/>
        <family val="2"/>
      </rPr>
      <t>Zulauf Sanierungsanlage</t>
    </r>
  </si>
  <si>
    <r>
      <t xml:space="preserve">    Austragsmenge </t>
    </r>
    <r>
      <rPr>
        <vertAlign val="subscript"/>
        <sz val="9"/>
        <rFont val="Arial"/>
        <family val="2"/>
      </rPr>
      <t>kumulativ</t>
    </r>
    <r>
      <rPr>
        <sz val="9"/>
        <rFont val="Arial"/>
        <family val="2"/>
      </rPr>
      <t xml:space="preserve"> </t>
    </r>
  </si>
  <si>
    <r>
      <t xml:space="preserve">    Austragsmenge </t>
    </r>
    <r>
      <rPr>
        <vertAlign val="subscript"/>
        <sz val="9"/>
        <rFont val="Arial"/>
        <family val="2"/>
      </rPr>
      <t>kumulativ, Zunahme%</t>
    </r>
  </si>
  <si>
    <t>Q75 HIM-Fälle  -  gesamte Laufzeit</t>
  </si>
  <si>
    <t>Q50 HIM-Fälle  -  gesamte Laufzeit</t>
  </si>
  <si>
    <t>Gesamtkosten pro kg Schadstoff -  gesamte Laufzeit</t>
  </si>
  <si>
    <t>Fracht grenze klein mittel</t>
  </si>
  <si>
    <t>Grenze mittlere/große Fracht</t>
  </si>
  <si>
    <t xml:space="preserve"> </t>
  </si>
  <si>
    <r>
      <t xml:space="preserve">    Austragsmenge </t>
    </r>
    <r>
      <rPr>
        <vertAlign val="subscript"/>
        <sz val="9"/>
        <rFont val="Arial"/>
        <family val="2"/>
      </rPr>
      <t>jährlich</t>
    </r>
    <r>
      <rPr>
        <sz val="9"/>
        <rFont val="Arial"/>
        <family val="2"/>
      </rPr>
      <t xml:space="preserve"> </t>
    </r>
  </si>
  <si>
    <t xml:space="preserve">Sanierungsziel </t>
  </si>
  <si>
    <t>Trendlinie</t>
  </si>
  <si>
    <t>(jährlich)</t>
  </si>
  <si>
    <t>(Durchschnitt über gesamte Laufzeit)</t>
  </si>
  <si>
    <t>Austragsmenge des Schadstoffs</t>
  </si>
  <si>
    <t xml:space="preserve"> kg/a</t>
  </si>
  <si>
    <t>m³/a</t>
  </si>
  <si>
    <t>€</t>
  </si>
  <si>
    <t>Max. Konz.</t>
  </si>
  <si>
    <t>Fracht Grenze groß-mittel</t>
  </si>
  <si>
    <t>Fracht Grenze klein-mittel</t>
  </si>
  <si>
    <t>Sanierungserfolg</t>
  </si>
  <si>
    <r>
      <t>Q</t>
    </r>
    <r>
      <rPr>
        <vertAlign val="subscript"/>
        <sz val="7"/>
        <color theme="1"/>
        <rFont val="Arial"/>
        <family val="2"/>
      </rPr>
      <t>0,75</t>
    </r>
    <r>
      <rPr>
        <sz val="7"/>
        <color theme="1"/>
        <rFont val="Arial"/>
        <family val="2"/>
      </rPr>
      <t xml:space="preserve"> HIM-Fälle -  gesamte Laufzeit</t>
    </r>
  </si>
  <si>
    <t>Median HIM-Fälle -  gesamte Laufzeit</t>
  </si>
  <si>
    <t>Anhang 7 des Handbuches Altlasten "Arbeitshilfe zur Sanierung von Grundwasserverunreinigungen", 3. Auflage 2018</t>
  </si>
  <si>
    <t xml:space="preserve">Sanierungszielwert </t>
  </si>
  <si>
    <t>Format: xx.yy.zzzz</t>
  </si>
  <si>
    <t>Z 33</t>
  </si>
  <si>
    <t>AA1</t>
  </si>
  <si>
    <t>https://support.office.com/de-de/article/hinzuf%C3%BCgen-eines-kontrollk%C3%A4stchens-oder-einer-optionsschaltfl%C3%A4che-formularsteuerelemente-9f201e46-8f6b-4a9d-a320-f44b28088cb0</t>
  </si>
  <si>
    <t>Kontrollkästchen</t>
  </si>
  <si>
    <t>DOKUMENTATION</t>
  </si>
  <si>
    <t>Zellverknüpfung ob Kontrollkästchen "wahr" oder "falsch"</t>
  </si>
  <si>
    <t>LHKW-Fall?</t>
  </si>
  <si>
    <t>Z 19</t>
  </si>
  <si>
    <t>Bei Konz. &lt; Sanierungsziel kann dies auftreten, insbesondere wenn Feld leer</t>
  </si>
  <si>
    <t>Zeile ausgeblendet, da der Ansatz "Austragsmenge kann wahlweise errechnet werden oder händisch eingetragen" zurzeit nicht verfolgt wird</t>
  </si>
  <si>
    <r>
      <t xml:space="preserve">Austragsmenge </t>
    </r>
    <r>
      <rPr>
        <vertAlign val="subscript"/>
        <sz val="9"/>
        <rFont val="Arial"/>
        <family val="2"/>
      </rPr>
      <t>jährlich</t>
    </r>
    <r>
      <rPr>
        <sz val="9"/>
        <rFont val="Arial"/>
        <family val="2"/>
      </rPr>
      <t xml:space="preserve"> </t>
    </r>
  </si>
  <si>
    <r>
      <t xml:space="preserve">Austragsmenge </t>
    </r>
    <r>
      <rPr>
        <vertAlign val="subscript"/>
        <sz val="9"/>
        <rFont val="Arial"/>
        <family val="2"/>
      </rPr>
      <t>kumulativ</t>
    </r>
    <r>
      <rPr>
        <sz val="9"/>
        <rFont val="Arial"/>
        <family val="2"/>
      </rPr>
      <t xml:space="preserve"> </t>
    </r>
  </si>
  <si>
    <r>
      <t xml:space="preserve">Austragsmenge </t>
    </r>
    <r>
      <rPr>
        <vertAlign val="subscript"/>
        <sz val="9"/>
        <rFont val="Arial"/>
        <family val="2"/>
      </rPr>
      <t>kumulativ, Zunahme%</t>
    </r>
  </si>
  <si>
    <t xml:space="preserve">Wenn kum. Austrag =Null, dann Vermeidung einer Division durch Null, indem 0,00001 zum Nenner addiert wird </t>
  </si>
  <si>
    <t>Dann ergeben sich sehr hohe Werte &gt;111; in diesem Fall wird das Feld mit "0" gefüllt.</t>
  </si>
  <si>
    <t>Problem bei stark schwankenden Werten</t>
  </si>
  <si>
    <t>Schriftfarbe BLAU falls Wert &lt;0,1</t>
  </si>
  <si>
    <t>Zur Vermeidung einer Division durch Null (falls Austragsmeng Null) wird 0,0000001 zum Nenner addiert</t>
  </si>
  <si>
    <t xml:space="preserve">    Gesamtkosten kumulierend</t>
  </si>
  <si>
    <t>verborgen</t>
  </si>
  <si>
    <t>V4</t>
  </si>
  <si>
    <t>Errechnet aus GFS (E11)</t>
  </si>
  <si>
    <t>V5</t>
  </si>
  <si>
    <t>Kopie von V4, damit in Dia-7 eine Linie erzeugt wird</t>
  </si>
  <si>
    <t>Kopie von V5, damit in Dia-4 eine Linie erzeugt wird</t>
  </si>
  <si>
    <t>zurzeit nicht benötigt</t>
  </si>
  <si>
    <t>Eingabe von "3", damit in Dia-2 eine Linie erzeugt wird</t>
  </si>
  <si>
    <r>
      <t xml:space="preserve">Gesamtkosten </t>
    </r>
    <r>
      <rPr>
        <vertAlign val="subscript"/>
        <sz val="9"/>
        <rFont val="Arial"/>
        <family val="2"/>
      </rPr>
      <t>kumulativ [1000€]</t>
    </r>
  </si>
  <si>
    <t>Gesamtkosten kumulierend</t>
  </si>
  <si>
    <t>s. Z 34</t>
  </si>
  <si>
    <t>Z 34</t>
  </si>
  <si>
    <t>Kopie von AA1, damit in Dia-9 eine Linie erzeugt wird</t>
  </si>
  <si>
    <t>Fast wie Z 19, jedoch #NV statt "0"</t>
  </si>
  <si>
    <t>Prüfen, ob Z 19 durch Z 35 ersetzt werden kann</t>
  </si>
  <si>
    <t>Z 36</t>
  </si>
  <si>
    <t>Prüfen, ob Z 20 durch Z 36ersetzt werden kann</t>
  </si>
  <si>
    <t>Ähnlich Z 20, jedoch #NV statt "0"</t>
  </si>
  <si>
    <t>Dia-5 greift auf Z 35 zu, #NV-Werte werden nicht angezeigt</t>
  </si>
  <si>
    <t>Dia-1,6,7 greifen auf Z 36 zu, #NV-Werte werden nicht angezeigt</t>
  </si>
  <si>
    <t>Z 37</t>
  </si>
  <si>
    <t>Dia-1 und 8 greifen auf Z 37 zu, #NV-Werte werden nicht angezeigt</t>
  </si>
  <si>
    <t>Z 40</t>
  </si>
  <si>
    <t>Dia-2 greift auf Z 40 zu, #NV-Werte werden nicht angezeigt</t>
  </si>
  <si>
    <t>Dia-9 greift auf Werte zu</t>
  </si>
  <si>
    <t>Z 42</t>
  </si>
  <si>
    <t>Dia-1</t>
  </si>
  <si>
    <t>greift zu auf</t>
  </si>
  <si>
    <t>Jahreszahlen</t>
  </si>
  <si>
    <t>Z 14</t>
  </si>
  <si>
    <t>Dia-2</t>
  </si>
  <si>
    <t>Dia-3</t>
  </si>
  <si>
    <t>greift zu</t>
  </si>
  <si>
    <t>Z 15</t>
  </si>
  <si>
    <t>Dia-4</t>
  </si>
  <si>
    <t>exponential</t>
  </si>
  <si>
    <t>Prognose vorwärts</t>
  </si>
  <si>
    <t>Dia-5</t>
  </si>
  <si>
    <t>Beachte</t>
  </si>
  <si>
    <t>Dia-6</t>
  </si>
  <si>
    <t>Dia-7</t>
  </si>
  <si>
    <t>ab 1995</t>
  </si>
  <si>
    <t>Z 31</t>
  </si>
  <si>
    <t>ab 1990</t>
  </si>
  <si>
    <t>Dia-8</t>
  </si>
  <si>
    <t>logarithmisch</t>
  </si>
  <si>
    <t>Z 29</t>
  </si>
  <si>
    <t>Wird benötigt für Dia-8</t>
  </si>
  <si>
    <t>Laufzeit, damit "vernünftige" trendlinie möglich</t>
  </si>
  <si>
    <t>klappt nicht bei Angabe der Jahreszahlen</t>
  </si>
  <si>
    <t>Bessere idee?</t>
  </si>
  <si>
    <t>Dia-9</t>
  </si>
  <si>
    <t>Z 39</t>
  </si>
  <si>
    <t>Z 43</t>
  </si>
  <si>
    <t>jährlich [kg/a]</t>
  </si>
  <si>
    <t>kumulativ [kg]</t>
  </si>
  <si>
    <t>Sanierungzielwert</t>
  </si>
  <si>
    <t>Dia-9 greift auf Z 39 zu, #NV-Werte werden nicht angezeigt</t>
  </si>
  <si>
    <t>kann wahrscheinlich gelöscht werden</t>
  </si>
  <si>
    <r>
      <t xml:space="preserve">wird zurzeit NICHT  benötigt, </t>
    </r>
    <r>
      <rPr>
        <sz val="11"/>
        <color rgb="FFC00000"/>
        <rFont val="Calibri"/>
        <family val="2"/>
        <scheme val="minor"/>
      </rPr>
      <t>kann wahrscheinlich gelöscht werden</t>
    </r>
  </si>
  <si>
    <t>bedeutsam für Z 35 Sanierungserfolg: Ausgangskonz.; für den Fall, dass in den ersten Sanierungsjahren die Konz. ansteigt, wird in der Formel die Max.Konz. verwendet</t>
  </si>
  <si>
    <t>zur Berechnung von AA1 "Gesamtkosten pro kg Schadstoff (gesamte Laufzeit)"</t>
  </si>
  <si>
    <t>führt zu : AA1</t>
  </si>
  <si>
    <t>Quelle: Z_15</t>
  </si>
  <si>
    <t>Max. Konz. (aus Z_15)</t>
  </si>
  <si>
    <t>führt zu: Z_35</t>
  </si>
  <si>
    <t>Quelle: E11</t>
  </si>
  <si>
    <t>führt zu: Z_31</t>
  </si>
  <si>
    <t xml:space="preserve">Hiermit (Z_31) wird in Dia-7 eine Linie erzeugt </t>
  </si>
  <si>
    <t>führt zu: Z_32</t>
  </si>
  <si>
    <t>Quelle: Z_21;27</t>
  </si>
  <si>
    <t>Division der kum. Austragsmenge (Z_27) durch kum. Kosten (Z_21)</t>
  </si>
  <si>
    <t>führt zu: Z_34</t>
  </si>
  <si>
    <t xml:space="preserve">Hiermit wird in Dia-9 eine Linie erzeugt </t>
  </si>
  <si>
    <t>Max. Konzentration</t>
  </si>
  <si>
    <t xml:space="preserve">Gesamtkosten pro kg Schadstoff </t>
  </si>
  <si>
    <t xml:space="preserve">           - gesamte Laufzeit-</t>
  </si>
  <si>
    <t>führt zu: Z_42</t>
  </si>
  <si>
    <t>Feststehender Wert</t>
  </si>
  <si>
    <t>führt zu: Z_43</t>
  </si>
  <si>
    <t>Q75 HIM-Fälle  -  gesamte Laufzeit (LCKW)</t>
  </si>
  <si>
    <t>Q50 HIM-Fälle  -  gesamte Laufzeit (LCKW)</t>
  </si>
  <si>
    <t>K9</t>
  </si>
  <si>
    <t>steuert I9</t>
  </si>
  <si>
    <t>Quelle: K9</t>
  </si>
  <si>
    <t>führt zu: Z_42;43</t>
  </si>
  <si>
    <t>steuert Z_42 und Z_43 (Q75 HIM-Fälle  -  gesamte Laufzeit bzw. Q50 HIM-Fälle  -  gesamte Laufzeit)</t>
  </si>
  <si>
    <t>Eingabefeld</t>
  </si>
  <si>
    <t>E9</t>
  </si>
  <si>
    <t>E10</t>
  </si>
  <si>
    <t>E11</t>
  </si>
  <si>
    <t>E12</t>
  </si>
  <si>
    <t>nur Info, keine Verknüpfung</t>
  </si>
  <si>
    <t>Z_30 (Sanierungsziel), Z_35 (Sanierungserfolg)</t>
  </si>
  <si>
    <t>führt zu</t>
  </si>
  <si>
    <t>V4 (Fracht Grenze groß-mittel) und V5 (Fracht Grenze klein-mittel)</t>
  </si>
  <si>
    <t>Z_15</t>
  </si>
  <si>
    <t>Z_16</t>
  </si>
  <si>
    <t>Eingabefelder</t>
  </si>
  <si>
    <t>Z_28</t>
  </si>
  <si>
    <t>Z_35 (Sanierungserfolg)</t>
  </si>
  <si>
    <t>Z_28 (in Betrieb?)</t>
  </si>
  <si>
    <t>V3 (Max. Konz.)</t>
  </si>
  <si>
    <t>Z_20 (Austragsmenge jährlich)</t>
  </si>
  <si>
    <t>Z_17</t>
  </si>
  <si>
    <t>Z_18</t>
  </si>
  <si>
    <t>Z_27 (Gesamtkosten kumulierend)</t>
  </si>
  <si>
    <t>damit sollen "unmögliche" Werte nicht angezeigt werden</t>
  </si>
  <si>
    <t>Quellen: Z_15;16;17</t>
  </si>
  <si>
    <t>Wenn-Abfrage, ob in Zeile 17 ein Wert (&gt;0,01) händisch eingetragen wurde. Wenn ja zählt dieser (zurzeit wird Z 17  nicht verwendet)</t>
  </si>
  <si>
    <t>Falls Feld leer, Schriftfarbe BLAU (also keine erkennbare Anzeige)</t>
  </si>
  <si>
    <t>Falls "&lt;0,1", Schriftfarbe BLAU (also keine erkennbare Anzeige)</t>
  </si>
  <si>
    <t>sehr ähnlich zu Z_36</t>
  </si>
  <si>
    <t>Prüfen, ob Z 20 durch Z 36 ersetzt werden kann</t>
  </si>
  <si>
    <t>Quellen: Z_20;15</t>
  </si>
  <si>
    <t>Summe aus Z 21</t>
  </si>
  <si>
    <t>Wenn Konz.=0 (also in diesem Jahr keine Eingabe), dann wird das Feld ebenfalls 0, damit Schriftfarbe BLAU (s.u.)</t>
  </si>
  <si>
    <t>Quelle: Z_21</t>
  </si>
  <si>
    <t>Quelle: Z_18;20</t>
  </si>
  <si>
    <t>führt zu: Z_40</t>
  </si>
  <si>
    <t>sehr ähnlich zu Z_40</t>
  </si>
  <si>
    <t>Prüfen, ob Z 23 durch Z 40 ersetzt werden kann</t>
  </si>
  <si>
    <t>führt zu: Z_39</t>
  </si>
  <si>
    <t>sehr ähnlich zu Z_39</t>
  </si>
  <si>
    <t>Prüfen, ob Z 24 durch Z 39 ersetzt werden kann</t>
  </si>
  <si>
    <t>Quellen: Z_18+27</t>
  </si>
  <si>
    <t>Z_19</t>
  </si>
  <si>
    <t>Z_20</t>
  </si>
  <si>
    <t>Z_21</t>
  </si>
  <si>
    <t>Z_22</t>
  </si>
  <si>
    <t>Z_23</t>
  </si>
  <si>
    <t>Z_24</t>
  </si>
  <si>
    <t>Z_25</t>
  </si>
  <si>
    <t>Z_27</t>
  </si>
  <si>
    <t>Ziel: Errechnung der Betriebsjahre (wegen Grafik Dia-8)</t>
  </si>
  <si>
    <t>Wenn Konz.&gt;0, dann "1" sonst "0"; Addition aller "1" zur Errechnung der Betriebsjahre (sieheV2)</t>
  </si>
  <si>
    <t>Quelle: Z_27</t>
  </si>
  <si>
    <t>führt zu : Z_38</t>
  </si>
  <si>
    <t>Quelle: E10</t>
  </si>
  <si>
    <t>Kopie aus E10, damit in Dia-4 eine Linie erzeugt wird</t>
  </si>
  <si>
    <t>Quelle: Z_20</t>
  </si>
  <si>
    <t>Quelle: Z_24</t>
  </si>
  <si>
    <t>Quelle: Z_25</t>
  </si>
  <si>
    <t>Kopiert Z 24, jedoch #NV statt "0"</t>
  </si>
  <si>
    <t>Kopiert Z 21, jedoch #NV statt "0"</t>
  </si>
  <si>
    <t>Kopiert Z 25, jedoch #NV statt "0"</t>
  </si>
  <si>
    <t>Kopiert Z 23, jedoch #NV statt "0"</t>
  </si>
  <si>
    <t>Quelle: Z_23</t>
  </si>
  <si>
    <t>Z_29</t>
  </si>
  <si>
    <t>Z_30</t>
  </si>
  <si>
    <t>Z_31</t>
  </si>
  <si>
    <t>Z_32</t>
  </si>
  <si>
    <t>Z_33</t>
  </si>
  <si>
    <t>Z_34</t>
  </si>
  <si>
    <t>Z_35</t>
  </si>
  <si>
    <t>Z_36</t>
  </si>
  <si>
    <t>Z_37</t>
  </si>
  <si>
    <t>Z_38</t>
  </si>
  <si>
    <t>Z_39</t>
  </si>
  <si>
    <t>Z_40</t>
  </si>
  <si>
    <t>Z_42</t>
  </si>
  <si>
    <t>Z_43</t>
  </si>
  <si>
    <t xml:space="preserve">Versuch, </t>
  </si>
  <si>
    <t>Dia-5 greift auf Z 19 zu, #NV-Werte werden nicht angezeigt</t>
  </si>
  <si>
    <t>Wenn &gt; 100%, dann #NV</t>
  </si>
  <si>
    <t>KLAPPT !</t>
  </si>
  <si>
    <t>Geht wohl nicht, da 'NV angezeigt werden würde</t>
  </si>
  <si>
    <t>Geht wohl nicht</t>
  </si>
  <si>
    <t>Geht wohl nicht, da sonst in Dia-9 Nullwerte angezeigt</t>
  </si>
  <si>
    <t>3-Prozent</t>
  </si>
  <si>
    <t>3%-Linie</t>
  </si>
  <si>
    <t>Konzentration</t>
  </si>
  <si>
    <r>
      <t>Austragsmenge</t>
    </r>
    <r>
      <rPr>
        <vertAlign val="subscript"/>
        <sz val="9"/>
        <rFont val="Arial"/>
        <family val="2"/>
      </rPr>
      <t>kumulativ</t>
    </r>
    <r>
      <rPr>
        <sz val="9"/>
        <rFont val="Arial"/>
        <family val="2"/>
      </rPr>
      <t xml:space="preserve"> </t>
    </r>
  </si>
  <si>
    <t>Wenn Wert sehr hoch (&gt;200.000), also bei kleinem Nenner, wird der Wert auf "0" gesetzt</t>
  </si>
  <si>
    <r>
      <t xml:space="preserve">Zeilen 25 bis 43 sind </t>
    </r>
    <r>
      <rPr>
        <u/>
        <sz val="11"/>
        <color rgb="FFC00000"/>
        <rFont val="Calibri"/>
        <family val="2"/>
        <scheme val="minor"/>
      </rPr>
      <t>nicht</t>
    </r>
    <r>
      <rPr>
        <sz val="11"/>
        <color rgb="FFC00000"/>
        <rFont val="Calibri"/>
        <family val="2"/>
        <scheme val="minor"/>
      </rPr>
      <t xml:space="preserve"> VERBORGEN, da sonst die Grafiken erlöschen; statt dessen "Schriftfarbe wei0" und Zeilenhöhe sehr klein</t>
    </r>
  </si>
  <si>
    <t>EXCEL-Auswertetool "Sanierungsverlauf"   (1998 - 2020)</t>
  </si>
  <si>
    <t>Errechnung der "Laufzeit" für jedes einzelne Betriebsjahr</t>
  </si>
  <si>
    <t>2000 bis 2025</t>
  </si>
  <si>
    <t>Bildpunkt mit rechter Maus anklicken</t>
  </si>
  <si>
    <t>Menü: Datenberichtigungformen ändern (eckiger Kasten)</t>
  </si>
  <si>
    <t>Menü: Datenbeschriftungen formatieren ("Über")</t>
  </si>
  <si>
    <t>Wenn die Austragsmenge sehr klein ist (&lt;0,01), ist das Feld wahrscheinlich leer; dann wird "0" eingetragen</t>
  </si>
  <si>
    <t>Falls "&lt;0,001", Schriftfarbe BLAU (also keine erkennbare Anzeige)</t>
  </si>
  <si>
    <t>Wenn der Wert &lt;0,001 ist, dann #NV</t>
  </si>
  <si>
    <t>Erläuterungen zum EXCEL-Auswertetool "Sanierungsverlauf"</t>
  </si>
  <si>
    <t>Hier sollte ein griffiger Name gewählt werden</t>
  </si>
  <si>
    <t>beispielsweise „LHKW“ oder „Arsen“</t>
  </si>
  <si>
    <t>Sanierungszielwert</t>
  </si>
  <si>
    <t>In der Einheit μg/l</t>
  </si>
  <si>
    <t>GFS</t>
  </si>
  <si>
    <t>Format: tt.mm.jjjj</t>
  </si>
  <si>
    <t>Im jeweiligen Betriebsjahr abgereinigte Wassermenge in der Einheit m³/a.</t>
  </si>
  <si>
    <r>
      <t xml:space="preserve">Handbuch Altlasten Band 3 Teil 7    </t>
    </r>
    <r>
      <rPr>
        <sz val="14"/>
        <rFont val="Calibri"/>
        <family val="2"/>
        <scheme val="minor"/>
      </rPr>
      <t>(3. Auflage 2018)</t>
    </r>
  </si>
  <si>
    <t xml:space="preserve">Geringfügigkeitsschwellenwert der GWS-VwV in der Einheit μg/l </t>
  </si>
  <si>
    <t xml:space="preserve">Konzentration  im Zulauf der Sanierungsanlage </t>
  </si>
  <si>
    <t xml:space="preserve">Im jeweiligen Betriebsjahr (netto) in der Einheit € </t>
  </si>
  <si>
    <t>(Summe aus Investionskosten, Betriebskosten, Ingenieurleistungen, Erkundungskosten, Analytikkosten)</t>
  </si>
  <si>
    <t>Falls zutreffend, bitte ankreuzen</t>
  </si>
  <si>
    <t>Hinweise zum Ausdrucken des Blattes "Fall":</t>
  </si>
  <si>
    <t xml:space="preserve">Q75 HIM-Fälle </t>
  </si>
  <si>
    <t xml:space="preserve">Q50 HIM-Fälle </t>
  </si>
  <si>
    <t>Q75 HIM-Fälle  (nur LHKW)</t>
  </si>
  <si>
    <t>Q50 HIM-Fälle  (nur LCKW)</t>
  </si>
  <si>
    <r>
      <t xml:space="preserve">    Austragsmenge </t>
    </r>
    <r>
      <rPr>
        <vertAlign val="subscript"/>
        <sz val="9"/>
        <color theme="0"/>
        <rFont val="Arial"/>
        <family val="2"/>
      </rPr>
      <t>jährlich</t>
    </r>
    <r>
      <rPr>
        <sz val="9"/>
        <color theme="0"/>
        <rFont val="Arial"/>
        <family val="2"/>
      </rPr>
      <t xml:space="preserve"> </t>
    </r>
  </si>
  <si>
    <r>
      <t xml:space="preserve">    Austragsmenge</t>
    </r>
    <r>
      <rPr>
        <vertAlign val="subscript"/>
        <sz val="9"/>
        <color theme="0"/>
        <rFont val="Arial"/>
        <family val="2"/>
      </rPr>
      <t>kumulativ</t>
    </r>
    <r>
      <rPr>
        <sz val="9"/>
        <color theme="0"/>
        <rFont val="Arial"/>
        <family val="2"/>
      </rPr>
      <t xml:space="preserve"> </t>
    </r>
  </si>
  <si>
    <r>
      <t xml:space="preserve">    Gesamtkosten </t>
    </r>
    <r>
      <rPr>
        <vertAlign val="subscript"/>
        <sz val="9"/>
        <color theme="0"/>
        <rFont val="Arial"/>
        <family val="2"/>
      </rPr>
      <t>kumulativ</t>
    </r>
  </si>
  <si>
    <r>
      <t xml:space="preserve">    Austragsmenge </t>
    </r>
    <r>
      <rPr>
        <vertAlign val="subscript"/>
        <sz val="9"/>
        <color theme="0"/>
        <rFont val="Arial"/>
        <family val="2"/>
      </rPr>
      <t>kumulativ, Zunahme%</t>
    </r>
  </si>
  <si>
    <t>Zum Ausdruck wird DIN A3  Querformat empfohlen.</t>
  </si>
  <si>
    <t>Mittlere Konzentration des Schadstoffs (Jahresdurchschnitt) in der Einheit µg/l</t>
  </si>
  <si>
    <t>Blatt schützen</t>
  </si>
  <si>
    <t>Das Feld J-9 muss "ungesperrt sein, sonst funktioniert das Kontrollkästchen k-9 nicht !</t>
  </si>
  <si>
    <t>Blatt "intern" ausblenden</t>
  </si>
  <si>
    <t>die beiden Häkchen deaktivieren, um die Diagramme zu schützen</t>
  </si>
  <si>
    <t>Blattschutz:</t>
  </si>
  <si>
    <t>Stand 9-2018</t>
  </si>
  <si>
    <t>Laufzeit/Sanierungsjahre</t>
  </si>
  <si>
    <t>Q3</t>
  </si>
  <si>
    <t>Quellen: Q3, E10, Z_15</t>
  </si>
  <si>
    <t>Ist Z28=0, dann #NV, damit Kurvenpunkt nicht angezeigt wird</t>
  </si>
  <si>
    <t>Sonst: Summe Z28 ab erstes Jahr bis zum jeweiligen Jahr</t>
  </si>
  <si>
    <t>W2</t>
  </si>
  <si>
    <t>W3</t>
  </si>
  <si>
    <t>W4</t>
  </si>
  <si>
    <t>W5</t>
  </si>
  <si>
    <t>Wenn LHKW-Fall, dann Wert = W4, sonst W2</t>
  </si>
  <si>
    <t>Wenn LHKW-Fall, dann Wert = W5, sonst W3</t>
  </si>
  <si>
    <t>J 9</t>
  </si>
  <si>
    <t>Greift auf Kontrollkästchen und J9 zu:</t>
  </si>
  <si>
    <r>
      <t xml:space="preserve">    Gesamtkosten </t>
    </r>
    <r>
      <rPr>
        <vertAlign val="subscript"/>
        <sz val="5"/>
        <color theme="0"/>
        <rFont val="Arial"/>
        <family val="2"/>
      </rPr>
      <t>kumulativ [1000€]</t>
    </r>
  </si>
  <si>
    <t>LHKW</t>
  </si>
  <si>
    <t>Fall 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</si>
</sst>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.0"/>
    <numFmt numFmtId="165" formatCode="0.0"/>
    <numFmt numFmtId="166" formatCode="_-* #,##0\ _€_-;\-* #,##0\ _€_-;_-* &quot;-&quot;??\ _€_-;_-@_-"/>
    <numFmt numFmtId="167" formatCode="dd/mm/yyyy;@"/>
  </numFmts>
  <fonts count="75" x14ac:knownFonts="1">
    <font>
      <sz val="11"/>
      <color theme="1"/>
      <name val="Calibri"/>
      <family val="2"/>
      <scheme val="minor"/>
    </font>
    <font>
      <b/>
      <sz val="20"/>
      <color rgb="FF003399"/>
      <name val="Arial"/>
      <family val="2"/>
    </font>
    <font>
      <sz val="11"/>
      <color rgb="FF003399"/>
      <name val="Arial"/>
      <family val="2"/>
    </font>
    <font>
      <sz val="11"/>
      <color theme="1"/>
      <name val="Arial"/>
      <family val="2"/>
    </font>
    <font>
      <sz val="12"/>
      <color rgb="FF003399"/>
      <name val="Arial"/>
      <family val="2"/>
    </font>
    <font>
      <i/>
      <sz val="11"/>
      <color theme="1"/>
      <name val="Arial"/>
      <family val="2"/>
    </font>
    <font>
      <i/>
      <sz val="11"/>
      <color theme="0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sz val="9"/>
      <color rgb="FFC00000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1"/>
      <color theme="0"/>
      <name val="Arial"/>
      <family val="2"/>
    </font>
    <font>
      <sz val="8"/>
      <color theme="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theme="1"/>
      <name val="Calibri"/>
      <family val="2"/>
      <scheme val="minor"/>
    </font>
    <font>
      <i/>
      <sz val="10"/>
      <color theme="1"/>
      <name val="Arial"/>
      <family val="2"/>
    </font>
    <font>
      <i/>
      <sz val="10"/>
      <color theme="0"/>
      <name val="Arial"/>
      <family val="2"/>
    </font>
    <font>
      <b/>
      <sz val="10"/>
      <color theme="1"/>
      <name val="Arial"/>
      <family val="2"/>
    </font>
    <font>
      <sz val="10"/>
      <color rgb="FFC00000"/>
      <name val="Arial"/>
      <family val="2"/>
    </font>
    <font>
      <sz val="8"/>
      <color rgb="FF003399"/>
      <name val="Arial"/>
      <family val="2"/>
    </font>
    <font>
      <sz val="10"/>
      <color rgb="FF003399"/>
      <name val="Arial"/>
      <family val="2"/>
    </font>
    <font>
      <b/>
      <sz val="13"/>
      <color rgb="FF003399"/>
      <name val="Arial"/>
      <family val="2"/>
    </font>
    <font>
      <sz val="8"/>
      <color theme="1"/>
      <name val="Arial"/>
      <family val="2"/>
    </font>
    <font>
      <sz val="7"/>
      <color rgb="FFC00000"/>
      <name val="Arial"/>
      <family val="2"/>
    </font>
    <font>
      <b/>
      <sz val="8"/>
      <color indexed="9"/>
      <name val="Arial"/>
      <family val="2"/>
    </font>
    <font>
      <sz val="7"/>
      <color theme="1"/>
      <name val="Arial"/>
      <family val="2"/>
    </font>
    <font>
      <sz val="9"/>
      <color theme="4" tint="0.59999389629810485"/>
      <name val="Arial"/>
      <family val="2"/>
    </font>
    <font>
      <sz val="8"/>
      <color rgb="FFC00000"/>
      <name val="Arial"/>
      <family val="2"/>
    </font>
    <font>
      <vertAlign val="subscript"/>
      <sz val="9"/>
      <name val="Arial"/>
      <family val="2"/>
    </font>
    <font>
      <sz val="8"/>
      <color theme="0" tint="-0.34998626667073579"/>
      <name val="Arial"/>
      <family val="2"/>
    </font>
    <font>
      <sz val="11"/>
      <color theme="0" tint="-0.34998626667073579"/>
      <name val="Arial"/>
      <family val="2"/>
    </font>
    <font>
      <sz val="8"/>
      <color rgb="FFFF0000"/>
      <name val="Arial"/>
      <family val="2"/>
    </font>
    <font>
      <vertAlign val="subscript"/>
      <sz val="7"/>
      <color theme="1"/>
      <name val="Arial"/>
      <family val="2"/>
    </font>
    <font>
      <sz val="7"/>
      <color rgb="FF002060"/>
      <name val="Arial"/>
      <family val="2"/>
    </font>
    <font>
      <b/>
      <sz val="9"/>
      <color theme="1"/>
      <name val="Arial"/>
      <family val="2"/>
    </font>
    <font>
      <sz val="9"/>
      <color rgb="FFFF0000"/>
      <name val="Arial"/>
      <family val="2"/>
    </font>
    <font>
      <sz val="9"/>
      <color theme="0"/>
      <name val="Arial"/>
      <family val="2"/>
    </font>
    <font>
      <sz val="9"/>
      <color theme="0" tint="-0.34998626667073579"/>
      <name val="Arial"/>
      <family val="2"/>
    </font>
    <font>
      <sz val="11"/>
      <color theme="0" tint="-0.249977111117893"/>
      <name val="Arial"/>
      <family val="2"/>
    </font>
    <font>
      <sz val="8"/>
      <color theme="0" tint="-0.249977111117893"/>
      <name val="Arial"/>
      <family val="2"/>
    </font>
    <font>
      <sz val="9"/>
      <color theme="0" tint="-0.249977111117893"/>
      <name val="Arial"/>
      <family val="2"/>
    </font>
    <font>
      <sz val="9"/>
      <color theme="5"/>
      <name val="Arial"/>
      <family val="2"/>
    </font>
    <font>
      <sz val="11"/>
      <name val="Calibri"/>
      <family val="2"/>
      <scheme val="minor"/>
    </font>
    <font>
      <sz val="11"/>
      <color rgb="FFC00000"/>
      <name val="Calibri"/>
      <family val="2"/>
      <scheme val="minor"/>
    </font>
    <font>
      <sz val="8"/>
      <color rgb="FF000000"/>
      <name val="Segoe UI"/>
      <family val="2"/>
    </font>
    <font>
      <sz val="9"/>
      <color rgb="FFFFC000"/>
      <name val="Arial"/>
      <family val="2"/>
    </font>
    <font>
      <b/>
      <sz val="11"/>
      <color rgb="FFFF0000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z val="11"/>
      <color rgb="FF9A0000"/>
      <name val="Calibri"/>
      <family val="2"/>
      <scheme val="minor"/>
    </font>
    <font>
      <sz val="11"/>
      <color theme="8" tint="-0.249977111117893"/>
      <name val="Calibri"/>
      <family val="2"/>
      <scheme val="minor"/>
    </font>
    <font>
      <sz val="9"/>
      <color theme="8" tint="-0.249977111117893"/>
      <name val="Calibri"/>
      <family val="2"/>
      <scheme val="minor"/>
    </font>
    <font>
      <sz val="11"/>
      <color rgb="FF478F93"/>
      <name val="Calibri"/>
      <family val="2"/>
      <scheme val="minor"/>
    </font>
    <font>
      <u/>
      <sz val="11"/>
      <color rgb="FFC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1.5"/>
      <name val="Calibri"/>
      <family val="2"/>
      <scheme val="minor"/>
    </font>
    <font>
      <sz val="11.5"/>
      <name val="Calibri"/>
      <family val="2"/>
      <scheme val="minor"/>
    </font>
    <font>
      <sz val="9"/>
      <color theme="1" tint="0.499984740745262"/>
      <name val="Arial"/>
      <family val="2"/>
    </font>
    <font>
      <sz val="12"/>
      <color theme="0"/>
      <name val="Arial"/>
      <family val="2"/>
    </font>
    <font>
      <sz val="6"/>
      <color theme="0"/>
      <name val="Arial"/>
      <family val="2"/>
    </font>
    <font>
      <sz val="10"/>
      <color theme="0"/>
      <name val="Arial"/>
      <family val="2"/>
    </font>
    <font>
      <vertAlign val="subscript"/>
      <sz val="9"/>
      <color theme="0"/>
      <name val="Arial"/>
      <family val="2"/>
    </font>
    <font>
      <sz val="7"/>
      <color theme="0"/>
      <name val="Arial"/>
      <family val="2"/>
    </font>
    <font>
      <sz val="11"/>
      <color rgb="FFFFFFCC"/>
      <name val="Arial"/>
      <family val="2"/>
    </font>
    <font>
      <sz val="5"/>
      <color theme="0"/>
      <name val="Arial"/>
      <family val="2"/>
    </font>
    <font>
      <vertAlign val="subscript"/>
      <sz val="5"/>
      <color theme="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00339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indexed="22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  <fill>
      <patternFill patternType="solid">
        <fgColor rgb="FFFFFFE7"/>
        <bgColor indexed="64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0" fillId="0" borderId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5" borderId="0" applyNumberFormat="0" applyBorder="0" applyAlignment="0" applyProtection="0"/>
    <xf numFmtId="0" fontId="15" fillId="8" borderId="0" applyNumberFormat="0" applyBorder="0" applyAlignment="0" applyProtection="0"/>
    <xf numFmtId="0" fontId="15" fillId="6" borderId="0" applyNumberFormat="0" applyBorder="0" applyAlignment="0" applyProtection="0"/>
    <xf numFmtId="0" fontId="15" fillId="5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5" borderId="0" applyNumberFormat="0" applyBorder="0" applyAlignment="0" applyProtection="0"/>
    <xf numFmtId="0" fontId="15" fillId="8" borderId="0" applyNumberFormat="0" applyBorder="0" applyAlignment="0" applyProtection="0"/>
    <xf numFmtId="0" fontId="15" fillId="6" borderId="0" applyNumberFormat="0" applyBorder="0" applyAlignment="0" applyProtection="0"/>
    <xf numFmtId="0" fontId="16" fillId="11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2" borderId="0" applyNumberFormat="0" applyBorder="0" applyAlignment="0" applyProtection="0"/>
    <xf numFmtId="0" fontId="16" fillId="11" borderId="0" applyNumberFormat="0" applyBorder="0" applyAlignment="0" applyProtection="0"/>
    <xf numFmtId="0" fontId="16" fillId="6" borderId="0" applyNumberFormat="0" applyBorder="0" applyAlignment="0" applyProtection="0"/>
    <xf numFmtId="44" fontId="10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7" fillId="0" borderId="0" applyFont="0" applyFill="0" applyBorder="0" applyAlignment="0" applyProtection="0"/>
  </cellStyleXfs>
  <cellXfs count="136">
    <xf numFmtId="0" fontId="0" fillId="0" borderId="0" xfId="0"/>
    <xf numFmtId="0" fontId="1" fillId="0" borderId="0" xfId="0" applyFont="1" applyBorder="1"/>
    <xf numFmtId="0" fontId="2" fillId="0" borderId="0" xfId="0" applyFont="1" applyBorder="1"/>
    <xf numFmtId="0" fontId="4" fillId="0" borderId="0" xfId="0" applyFont="1" applyBorder="1" applyAlignment="1">
      <alignment vertical="center"/>
    </xf>
    <xf numFmtId="0" fontId="3" fillId="0" borderId="0" xfId="0" applyFont="1" applyBorder="1"/>
    <xf numFmtId="0" fontId="5" fillId="2" borderId="0" xfId="0" applyFont="1" applyFill="1" applyBorder="1"/>
    <xf numFmtId="0" fontId="3" fillId="2" borderId="0" xfId="0" applyFont="1" applyFill="1" applyBorder="1"/>
    <xf numFmtId="0" fontId="6" fillId="3" borderId="0" xfId="0" applyFont="1" applyFill="1" applyBorder="1"/>
    <xf numFmtId="0" fontId="3" fillId="3" borderId="0" xfId="0" applyFont="1" applyFill="1" applyBorder="1"/>
    <xf numFmtId="0" fontId="8" fillId="0" borderId="0" xfId="0" applyFont="1" applyBorder="1" applyAlignment="1">
      <alignment horizontal="left"/>
    </xf>
    <xf numFmtId="0" fontId="8" fillId="0" borderId="0" xfId="0" applyFont="1" applyBorder="1"/>
    <xf numFmtId="0" fontId="3" fillId="0" borderId="0" xfId="0" applyFont="1" applyBorder="1" applyAlignment="1">
      <alignment horizontal="center"/>
    </xf>
    <xf numFmtId="0" fontId="18" fillId="2" borderId="0" xfId="0" applyFont="1" applyFill="1" applyBorder="1"/>
    <xf numFmtId="0" fontId="19" fillId="3" borderId="0" xfId="0" applyFont="1" applyFill="1" applyBorder="1"/>
    <xf numFmtId="0" fontId="20" fillId="0" borderId="0" xfId="0" applyFont="1" applyBorder="1" applyAlignment="1">
      <alignment horizontal="left"/>
    </xf>
    <xf numFmtId="0" fontId="21" fillId="0" borderId="0" xfId="0" applyFont="1" applyBorder="1" applyAlignment="1">
      <alignment horizontal="left"/>
    </xf>
    <xf numFmtId="0" fontId="22" fillId="0" borderId="0" xfId="0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0" fontId="24" fillId="0" borderId="0" xfId="0" applyFont="1" applyBorder="1"/>
    <xf numFmtId="0" fontId="22" fillId="0" borderId="0" xfId="0" applyFont="1" applyBorder="1"/>
    <xf numFmtId="0" fontId="8" fillId="0" borderId="0" xfId="0" applyFont="1" applyBorder="1" applyAlignment="1">
      <alignment horizontal="center"/>
    </xf>
    <xf numFmtId="0" fontId="25" fillId="0" borderId="0" xfId="0" applyFont="1" applyBorder="1"/>
    <xf numFmtId="0" fontId="14" fillId="0" borderId="0" xfId="0" applyFont="1" applyBorder="1" applyAlignment="1">
      <alignment horizontal="center"/>
    </xf>
    <xf numFmtId="0" fontId="27" fillId="4" borderId="0" xfId="0" applyFont="1" applyFill="1" applyBorder="1" applyAlignment="1">
      <alignment horizontal="center" vertical="center" wrapText="1"/>
    </xf>
    <xf numFmtId="0" fontId="28" fillId="0" borderId="0" xfId="0" applyFont="1" applyBorder="1"/>
    <xf numFmtId="0" fontId="22" fillId="13" borderId="0" xfId="0" applyFont="1" applyFill="1" applyBorder="1"/>
    <xf numFmtId="0" fontId="28" fillId="0" borderId="0" xfId="0" applyFont="1" applyBorder="1" applyAlignment="1">
      <alignment horizontal="right"/>
    </xf>
    <xf numFmtId="3" fontId="13" fillId="3" borderId="0" xfId="0" applyNumberFormat="1" applyFont="1" applyFill="1" applyBorder="1" applyAlignment="1">
      <alignment horizontal="center" vertical="center" shrinkToFit="1"/>
    </xf>
    <xf numFmtId="1" fontId="13" fillId="3" borderId="0" xfId="0" applyNumberFormat="1" applyFont="1" applyFill="1" applyBorder="1" applyAlignment="1">
      <alignment horizontal="center" vertical="center" shrinkToFit="1"/>
    </xf>
    <xf numFmtId="165" fontId="13" fillId="3" borderId="0" xfId="0" applyNumberFormat="1" applyFont="1" applyFill="1" applyBorder="1" applyAlignment="1">
      <alignment horizontal="center" vertical="center" shrinkToFit="1"/>
    </xf>
    <xf numFmtId="0" fontId="7" fillId="0" borderId="0" xfId="0" applyFont="1" applyBorder="1" applyAlignment="1">
      <alignment horizontal="left" vertical="center" wrapText="1"/>
    </xf>
    <xf numFmtId="0" fontId="7" fillId="0" borderId="0" xfId="0" applyFont="1"/>
    <xf numFmtId="0" fontId="29" fillId="0" borderId="0" xfId="0" applyFont="1" applyBorder="1"/>
    <xf numFmtId="0" fontId="32" fillId="0" borderId="0" xfId="0" applyFont="1" applyFill="1" applyBorder="1"/>
    <xf numFmtId="0" fontId="33" fillId="0" borderId="0" xfId="0" applyFont="1" applyFill="1" applyBorder="1"/>
    <xf numFmtId="0" fontId="34" fillId="0" borderId="0" xfId="0" applyFont="1" applyBorder="1"/>
    <xf numFmtId="0" fontId="14" fillId="0" borderId="0" xfId="0" applyFont="1" applyBorder="1"/>
    <xf numFmtId="0" fontId="28" fillId="0" borderId="0" xfId="0" applyFont="1" applyBorder="1" applyAlignment="1">
      <alignment vertical="top"/>
    </xf>
    <xf numFmtId="0" fontId="37" fillId="0" borderId="0" xfId="0" applyFont="1" applyBorder="1"/>
    <xf numFmtId="0" fontId="38" fillId="0" borderId="0" xfId="0" applyFont="1" applyBorder="1"/>
    <xf numFmtId="0" fontId="13" fillId="0" borderId="0" xfId="0" applyFont="1" applyBorder="1"/>
    <xf numFmtId="0" fontId="12" fillId="0" borderId="0" xfId="0" applyFont="1" applyBorder="1"/>
    <xf numFmtId="0" fontId="39" fillId="0" borderId="0" xfId="0" applyFont="1" applyBorder="1"/>
    <xf numFmtId="0" fontId="14" fillId="0" borderId="0" xfId="0" applyFont="1" applyBorder="1" applyAlignment="1">
      <alignment horizontal="center" vertical="center"/>
    </xf>
    <xf numFmtId="0" fontId="11" fillId="0" borderId="0" xfId="0" applyFont="1" applyBorder="1"/>
    <xf numFmtId="0" fontId="21" fillId="0" borderId="0" xfId="0" applyFont="1" applyBorder="1" applyAlignment="1">
      <alignment horizontal="left" shrinkToFit="1"/>
    </xf>
    <xf numFmtId="0" fontId="12" fillId="13" borderId="0" xfId="0" applyFont="1" applyFill="1" applyBorder="1"/>
    <xf numFmtId="3" fontId="26" fillId="2" borderId="0" xfId="0" applyNumberFormat="1" applyFont="1" applyFill="1" applyBorder="1" applyAlignment="1" applyProtection="1">
      <alignment horizontal="center" vertical="center" shrinkToFit="1"/>
      <protection locked="0"/>
    </xf>
    <xf numFmtId="164" fontId="36" fillId="14" borderId="0" xfId="0" applyNumberFormat="1" applyFont="1" applyFill="1" applyBorder="1" applyAlignment="1" applyProtection="1">
      <alignment horizontal="center" vertical="center" shrinkToFit="1"/>
      <protection locked="0"/>
    </xf>
    <xf numFmtId="3" fontId="30" fillId="2" borderId="0" xfId="0" applyNumberFormat="1" applyFont="1" applyFill="1" applyBorder="1" applyAlignment="1" applyProtection="1">
      <alignment horizontal="center" vertical="center" shrinkToFit="1"/>
      <protection locked="0"/>
    </xf>
    <xf numFmtId="0" fontId="33" fillId="0" borderId="0" xfId="0" applyFont="1" applyBorder="1"/>
    <xf numFmtId="0" fontId="32" fillId="0" borderId="0" xfId="0" applyFont="1" applyBorder="1"/>
    <xf numFmtId="0" fontId="40" fillId="0" borderId="0" xfId="0" applyFont="1" applyBorder="1"/>
    <xf numFmtId="0" fontId="41" fillId="0" borderId="0" xfId="0" applyFont="1" applyBorder="1"/>
    <xf numFmtId="0" fontId="42" fillId="0" borderId="0" xfId="0" applyFont="1" applyBorder="1"/>
    <xf numFmtId="0" fontId="41" fillId="0" borderId="0" xfId="0" applyFont="1" applyFill="1" applyBorder="1"/>
    <xf numFmtId="0" fontId="42" fillId="13" borderId="0" xfId="0" applyFont="1" applyFill="1" applyBorder="1"/>
    <xf numFmtId="0" fontId="41" fillId="13" borderId="0" xfId="0" applyFont="1" applyFill="1" applyBorder="1"/>
    <xf numFmtId="0" fontId="43" fillId="0" borderId="0" xfId="0" applyFont="1" applyFill="1" applyBorder="1"/>
    <xf numFmtId="0" fontId="21" fillId="2" borderId="0" xfId="0" applyFont="1" applyFill="1" applyBorder="1" applyAlignment="1">
      <alignment horizontal="left" shrinkToFit="1"/>
    </xf>
    <xf numFmtId="0" fontId="41" fillId="2" borderId="0" xfId="0" applyFont="1" applyFill="1" applyBorder="1"/>
    <xf numFmtId="0" fontId="44" fillId="0" borderId="0" xfId="0" applyFont="1" applyBorder="1"/>
    <xf numFmtId="0" fontId="44" fillId="0" borderId="0" xfId="0" applyFont="1" applyBorder="1" applyAlignment="1">
      <alignment horizontal="left"/>
    </xf>
    <xf numFmtId="0" fontId="45" fillId="0" borderId="0" xfId="0" applyFont="1"/>
    <xf numFmtId="0" fontId="46" fillId="0" borderId="0" xfId="0" applyFont="1"/>
    <xf numFmtId="0" fontId="7" fillId="0" borderId="0" xfId="0" applyFont="1" applyBorder="1" applyAlignment="1">
      <alignment vertical="center" wrapText="1"/>
    </xf>
    <xf numFmtId="0" fontId="48" fillId="0" borderId="0" xfId="0" applyFont="1" applyBorder="1"/>
    <xf numFmtId="0" fontId="48" fillId="0" borderId="0" xfId="0" applyFont="1" applyBorder="1" applyAlignment="1">
      <alignment horizontal="center" vertical="center"/>
    </xf>
    <xf numFmtId="0" fontId="48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49" fillId="0" borderId="0" xfId="0" applyFont="1"/>
    <xf numFmtId="0" fontId="50" fillId="0" borderId="0" xfId="0" applyFont="1"/>
    <xf numFmtId="0" fontId="51" fillId="0" borderId="0" xfId="0" applyFont="1"/>
    <xf numFmtId="0" fontId="52" fillId="0" borderId="0" xfId="0" applyFont="1"/>
    <xf numFmtId="0" fontId="53" fillId="0" borderId="0" xfId="0" applyFont="1"/>
    <xf numFmtId="0" fontId="8" fillId="0" borderId="0" xfId="0" applyFont="1" applyFill="1" applyBorder="1" applyAlignment="1">
      <alignment horizontal="left"/>
    </xf>
    <xf numFmtId="0" fontId="54" fillId="0" borderId="0" xfId="0" applyFont="1"/>
    <xf numFmtId="0" fontId="40" fillId="0" borderId="0" xfId="0" applyFont="1" applyBorder="1" applyAlignment="1">
      <alignment horizontal="left"/>
    </xf>
    <xf numFmtId="0" fontId="40" fillId="0" borderId="0" xfId="0" applyFont="1" applyFill="1" applyBorder="1" applyAlignment="1">
      <alignment horizontal="left"/>
    </xf>
    <xf numFmtId="0" fontId="55" fillId="0" borderId="0" xfId="0" applyFont="1"/>
    <xf numFmtId="0" fontId="56" fillId="0" borderId="0" xfId="0" applyFont="1"/>
    <xf numFmtId="0" fontId="57" fillId="0" borderId="0" xfId="0" applyFont="1"/>
    <xf numFmtId="0" fontId="58" fillId="0" borderId="0" xfId="0" applyFont="1"/>
    <xf numFmtId="0" fontId="0" fillId="0" borderId="0" xfId="0" applyAlignment="1"/>
    <xf numFmtId="0" fontId="7" fillId="0" borderId="0" xfId="0" applyFont="1" applyBorder="1" applyAlignment="1">
      <alignment horizontal="left" vertical="center"/>
    </xf>
    <xf numFmtId="0" fontId="60" fillId="0" borderId="0" xfId="0" applyFont="1"/>
    <xf numFmtId="0" fontId="61" fillId="0" borderId="0" xfId="0" applyFont="1"/>
    <xf numFmtId="0" fontId="63" fillId="0" borderId="0" xfId="0" applyFont="1"/>
    <xf numFmtId="0" fontId="64" fillId="0" borderId="0" xfId="0" applyFont="1" applyAlignment="1">
      <alignment vertical="center" wrapText="1"/>
    </xf>
    <xf numFmtId="0" fontId="65" fillId="0" borderId="0" xfId="0" applyFont="1" applyAlignment="1">
      <alignment vertical="center" wrapText="1"/>
    </xf>
    <xf numFmtId="0" fontId="65" fillId="0" borderId="0" xfId="0" applyFont="1"/>
    <xf numFmtId="0" fontId="0" fillId="0" borderId="0" xfId="0" applyFont="1"/>
    <xf numFmtId="0" fontId="66" fillId="0" borderId="0" xfId="0" applyFont="1" applyBorder="1"/>
    <xf numFmtId="0" fontId="13" fillId="13" borderId="0" xfId="0" applyFont="1" applyFill="1" applyBorder="1"/>
    <xf numFmtId="0" fontId="12" fillId="0" borderId="0" xfId="0" applyFont="1" applyFill="1" applyBorder="1"/>
    <xf numFmtId="3" fontId="13" fillId="13" borderId="0" xfId="0" applyNumberFormat="1" applyFont="1" applyFill="1" applyBorder="1" applyAlignment="1">
      <alignment shrinkToFit="1"/>
    </xf>
    <xf numFmtId="0" fontId="13" fillId="13" borderId="0" xfId="0" applyFont="1" applyFill="1" applyBorder="1" applyAlignment="1">
      <alignment shrinkToFit="1"/>
    </xf>
    <xf numFmtId="0" fontId="67" fillId="0" borderId="0" xfId="0" applyFont="1" applyBorder="1" applyAlignment="1">
      <alignment vertical="center"/>
    </xf>
    <xf numFmtId="0" fontId="68" fillId="13" borderId="0" xfId="0" applyFont="1" applyFill="1" applyBorder="1"/>
    <xf numFmtId="4" fontId="13" fillId="13" borderId="0" xfId="0" applyNumberFormat="1" applyFont="1" applyFill="1" applyBorder="1" applyAlignment="1">
      <alignment shrinkToFit="1"/>
    </xf>
    <xf numFmtId="3" fontId="13" fillId="13" borderId="0" xfId="0" applyNumberFormat="1" applyFont="1" applyFill="1" applyBorder="1"/>
    <xf numFmtId="0" fontId="69" fillId="0" borderId="0" xfId="0" applyFont="1" applyBorder="1" applyAlignment="1">
      <alignment horizontal="left" shrinkToFit="1"/>
    </xf>
    <xf numFmtId="166" fontId="68" fillId="13" borderId="0" xfId="21" applyNumberFormat="1" applyFont="1" applyFill="1" applyBorder="1" applyAlignment="1">
      <alignment horizontal="center" vertical="center" shrinkToFit="1"/>
    </xf>
    <xf numFmtId="0" fontId="3" fillId="0" borderId="0" xfId="0" applyFont="1" applyBorder="1" applyProtection="1">
      <protection locked="0"/>
    </xf>
    <xf numFmtId="0" fontId="72" fillId="2" borderId="0" xfId="0" applyFont="1" applyFill="1" applyBorder="1" applyProtection="1">
      <protection locked="0"/>
    </xf>
    <xf numFmtId="0" fontId="13" fillId="0" borderId="0" xfId="0" applyFont="1" applyBorder="1"/>
    <xf numFmtId="0" fontId="12" fillId="0" borderId="0" xfId="0" applyFont="1" applyBorder="1"/>
    <xf numFmtId="0" fontId="12" fillId="13" borderId="0" xfId="0" applyFont="1" applyFill="1" applyBorder="1"/>
    <xf numFmtId="164" fontId="36" fillId="14" borderId="0" xfId="0" applyNumberFormat="1" applyFont="1" applyFill="1" applyBorder="1" applyAlignment="1" applyProtection="1">
      <alignment horizontal="center" vertical="center" shrinkToFit="1"/>
      <protection locked="0"/>
    </xf>
    <xf numFmtId="0" fontId="13" fillId="13" borderId="0" xfId="0" applyFont="1" applyFill="1" applyBorder="1"/>
    <xf numFmtId="0" fontId="39" fillId="13" borderId="0" xfId="0" applyFont="1" applyFill="1" applyBorder="1" applyAlignment="1">
      <alignment horizontal="left" vertical="center" wrapText="1"/>
    </xf>
    <xf numFmtId="0" fontId="13" fillId="0" borderId="0" xfId="0" applyFont="1" applyBorder="1" applyAlignment="1">
      <alignment horizontal="left"/>
    </xf>
    <xf numFmtId="0" fontId="39" fillId="13" borderId="0" xfId="0" applyFont="1" applyFill="1" applyBorder="1" applyAlignment="1">
      <alignment horizontal="center"/>
    </xf>
    <xf numFmtId="3" fontId="13" fillId="13" borderId="0" xfId="0" applyNumberFormat="1" applyFont="1" applyFill="1" applyBorder="1" applyAlignment="1">
      <alignment horizontal="center" vertical="center" shrinkToFit="1"/>
    </xf>
    <xf numFmtId="0" fontId="39" fillId="0" borderId="0" xfId="0" applyFont="1" applyBorder="1" applyAlignment="1">
      <alignment horizontal="center"/>
    </xf>
    <xf numFmtId="0" fontId="13" fillId="0" borderId="0" xfId="0" applyFont="1" applyFill="1" applyBorder="1"/>
    <xf numFmtId="0" fontId="71" fillId="0" borderId="0" xfId="0" applyFont="1" applyBorder="1"/>
    <xf numFmtId="4" fontId="71" fillId="0" borderId="0" xfId="0" applyNumberFormat="1" applyFont="1" applyBorder="1"/>
    <xf numFmtId="164" fontId="71" fillId="0" borderId="0" xfId="0" applyNumberFormat="1" applyFont="1" applyBorder="1"/>
    <xf numFmtId="3" fontId="68" fillId="0" borderId="0" xfId="0" applyNumberFormat="1" applyFont="1" applyBorder="1"/>
    <xf numFmtId="0" fontId="39" fillId="0" borderId="0" xfId="0" applyFont="1" applyBorder="1" applyAlignment="1">
      <alignment horizontal="left" vertical="center" wrapText="1"/>
    </xf>
    <xf numFmtId="165" fontId="13" fillId="0" borderId="0" xfId="0" applyNumberFormat="1" applyFont="1" applyFill="1" applyBorder="1" applyAlignment="1">
      <alignment horizontal="center" vertical="center" shrinkToFit="1"/>
    </xf>
    <xf numFmtId="3" fontId="13" fillId="0" borderId="0" xfId="0" applyNumberFormat="1" applyFont="1" applyFill="1" applyBorder="1" applyAlignment="1">
      <alignment horizontal="center" vertical="center" shrinkToFit="1"/>
    </xf>
    <xf numFmtId="0" fontId="39" fillId="0" borderId="0" xfId="0" applyFont="1"/>
    <xf numFmtId="3" fontId="13" fillId="0" borderId="0" xfId="0" applyNumberFormat="1" applyFont="1" applyBorder="1"/>
    <xf numFmtId="0" fontId="73" fillId="13" borderId="0" xfId="0" applyFont="1" applyFill="1" applyBorder="1" applyAlignment="1">
      <alignment horizontal="left" vertical="center" wrapText="1"/>
    </xf>
    <xf numFmtId="0" fontId="73" fillId="0" borderId="0" xfId="0" applyFont="1" applyBorder="1" applyAlignment="1">
      <alignment horizontal="left"/>
    </xf>
    <xf numFmtId="0" fontId="73" fillId="13" borderId="0" xfId="0" applyFont="1" applyFill="1" applyBorder="1" applyAlignment="1">
      <alignment horizontal="center"/>
    </xf>
    <xf numFmtId="3" fontId="73" fillId="13" borderId="0" xfId="0" applyNumberFormat="1" applyFont="1" applyFill="1" applyBorder="1" applyAlignment="1">
      <alignment horizontal="center" vertical="center" shrinkToFit="1"/>
    </xf>
    <xf numFmtId="0" fontId="73" fillId="13" borderId="0" xfId="0" applyFont="1" applyFill="1" applyBorder="1"/>
    <xf numFmtId="0" fontId="73" fillId="0" borderId="0" xfId="0" applyFont="1" applyBorder="1"/>
    <xf numFmtId="3" fontId="26" fillId="2" borderId="0" xfId="0" applyNumberFormat="1" applyFont="1" applyFill="1" applyBorder="1" applyAlignment="1" applyProtection="1">
      <alignment horizontal="center" vertical="center" shrinkToFit="1"/>
      <protection locked="0"/>
    </xf>
    <xf numFmtId="3" fontId="30" fillId="2" borderId="0" xfId="0" applyNumberFormat="1" applyFont="1" applyFill="1" applyBorder="1" applyAlignment="1" applyProtection="1">
      <alignment horizontal="center" vertical="center" shrinkToFit="1"/>
      <protection locked="0"/>
    </xf>
    <xf numFmtId="0" fontId="21" fillId="2" borderId="0" xfId="0" applyFont="1" applyFill="1" applyBorder="1" applyAlignment="1" applyProtection="1">
      <alignment horizontal="left" shrinkToFit="1"/>
      <protection locked="0"/>
    </xf>
    <xf numFmtId="167" fontId="9" fillId="2" borderId="0" xfId="0" applyNumberFormat="1" applyFont="1" applyFill="1" applyBorder="1" applyAlignment="1" applyProtection="1">
      <alignment horizontal="left" shrinkToFit="1"/>
      <protection locked="0"/>
    </xf>
    <xf numFmtId="0" fontId="9" fillId="2" borderId="0" xfId="0" applyFont="1" applyFill="1" applyBorder="1" applyAlignment="1" applyProtection="1">
      <alignment horizontal="left" shrinkToFit="1"/>
      <protection locked="0"/>
    </xf>
  </cellXfs>
  <cellStyles count="26">
    <cellStyle name="20 % - Akzent1" xfId="2"/>
    <cellStyle name="20 % - Akzent2" xfId="3"/>
    <cellStyle name="20 % - Akzent3" xfId="4"/>
    <cellStyle name="20 % - Akzent4" xfId="5"/>
    <cellStyle name="20 % - Akzent5" xfId="6"/>
    <cellStyle name="20 % - Akzent6" xfId="7"/>
    <cellStyle name="40 % - Akzent1" xfId="8"/>
    <cellStyle name="40 % - Akzent2" xfId="9"/>
    <cellStyle name="40 % - Akzent3" xfId="10"/>
    <cellStyle name="40 % - Akzent4" xfId="11"/>
    <cellStyle name="40 % - Akzent5" xfId="12"/>
    <cellStyle name="40 % - Akzent6" xfId="13"/>
    <cellStyle name="60 % - Akzent1" xfId="14"/>
    <cellStyle name="60 % - Akzent2" xfId="15"/>
    <cellStyle name="60 % - Akzent3" xfId="16"/>
    <cellStyle name="60 % - Akzent4" xfId="17"/>
    <cellStyle name="60 % - Akzent5" xfId="18"/>
    <cellStyle name="60 % - Akzent6" xfId="19"/>
    <cellStyle name="Euro" xfId="20"/>
    <cellStyle name="Euro 2" xfId="22"/>
    <cellStyle name="Euro 3" xfId="24"/>
    <cellStyle name="Komma" xfId="21" builtinId="3"/>
    <cellStyle name="Komma 2" xfId="23"/>
    <cellStyle name="Komma 3" xfId="25"/>
    <cellStyle name="Standard" xfId="0" builtinId="0"/>
    <cellStyle name="Standard 2" xfId="1"/>
  </cellStyles>
  <dxfs count="10">
    <dxf>
      <font>
        <color rgb="FF0070C0"/>
      </font>
    </dxf>
    <dxf>
      <font>
        <color theme="3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theme="3"/>
      </font>
    </dxf>
    <dxf>
      <font>
        <color rgb="FF0070C0"/>
      </font>
    </dxf>
    <dxf>
      <font>
        <color rgb="FF002060"/>
      </font>
    </dxf>
    <dxf>
      <font>
        <color theme="3"/>
      </font>
    </dxf>
  </dxfs>
  <tableStyles count="0" defaultTableStyle="TableStyleMedium9" defaultPivotStyle="PivotStyleLight16"/>
  <colors>
    <mruColors>
      <color rgb="FFFFFFCC"/>
      <color rgb="FF478F93"/>
      <color rgb="FF9A0000"/>
      <color rgb="FFFFFFE7"/>
      <color rgb="FF00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5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hartsheet" Target="chartsheets/sheet4.xml"/><Relationship Id="rId12" Type="http://schemas.openxmlformats.org/officeDocument/2006/relationships/chartsheet" Target="chartsheets/sheet9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3.xml"/><Relationship Id="rId11" Type="http://schemas.openxmlformats.org/officeDocument/2006/relationships/chartsheet" Target="chartsheets/sheet8.xml"/><Relationship Id="rId5" Type="http://schemas.openxmlformats.org/officeDocument/2006/relationships/chartsheet" Target="chartsheets/sheet2.xml"/><Relationship Id="rId15" Type="http://schemas.openxmlformats.org/officeDocument/2006/relationships/sharedStrings" Target="sharedStrings.xml"/><Relationship Id="rId10" Type="http://schemas.openxmlformats.org/officeDocument/2006/relationships/chartsheet" Target="chartsheets/sheet7.xml"/><Relationship Id="rId19" Type="http://schemas.openxmlformats.org/officeDocument/2006/relationships/customXml" Target="../customXml/item3.xml"/><Relationship Id="rId4" Type="http://schemas.openxmlformats.org/officeDocument/2006/relationships/chartsheet" Target="chartsheets/sheet1.xml"/><Relationship Id="rId9" Type="http://schemas.openxmlformats.org/officeDocument/2006/relationships/chartsheet" Target="chartsheets/sheet6.xml"/><Relationship Id="rId14" Type="http://schemas.openxmlformats.org/officeDocument/2006/relationships/styles" Target="styles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1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_rels/chart1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Sanierungserfolg [%] </a:t>
            </a:r>
          </a:p>
          <a:p>
            <a:pPr>
              <a:defRPr sz="1000"/>
            </a:pPr>
            <a:r>
              <a:rPr lang="en-US" sz="1000"/>
              <a:t>im  Sanierungsverlauf</a:t>
            </a:r>
          </a:p>
        </c:rich>
      </c:tx>
      <c:layout>
        <c:manualLayout>
          <c:xMode val="edge"/>
          <c:yMode val="edge"/>
          <c:x val="0.29367539682539678"/>
          <c:y val="1.4111111111111111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25531329430420574"/>
          <c:y val="0.27614704339318319"/>
          <c:w val="0.66971761796492446"/>
          <c:h val="0.59829568398807664"/>
        </c:manualLayout>
      </c:layout>
      <c:scatterChart>
        <c:scatterStyle val="smoothMarker"/>
        <c:varyColors val="0"/>
        <c:ser>
          <c:idx val="1"/>
          <c:order val="0"/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ymbol val="square"/>
            <c:size val="5"/>
            <c:spPr>
              <a:noFill/>
              <a:ln>
                <a:noFill/>
              </a:ln>
            </c:spPr>
          </c:marker>
          <c:xVal>
            <c:numRef>
              <c:f>Projekt!$E$14:$AA$14</c:f>
              <c:numCache>
                <c:formatCode>General</c:formatCode>
                <c:ptCount val="23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</c:numCache>
            </c:numRef>
          </c:xVal>
          <c:yVal>
            <c:numRef>
              <c:f>Projekt!$E$19:$AA$19</c:f>
              <c:numCache>
                <c:formatCode>0</c:formatCode>
                <c:ptCount val="23"/>
                <c:pt idx="0">
                  <c:v>#N/A</c:v>
                </c:pt>
                <c:pt idx="1">
                  <c:v>#N/A</c:v>
                </c:pt>
                <c:pt idx="2">
                  <c:v>0</c:v>
                </c:pt>
                <c:pt idx="3">
                  <c:v>0</c:v>
                </c:pt>
                <c:pt idx="4">
                  <c:v>26.737967914438499</c:v>
                </c:pt>
                <c:pt idx="5">
                  <c:v>33.422459893048128</c:v>
                </c:pt>
                <c:pt idx="6">
                  <c:v>46.791443850267378</c:v>
                </c:pt>
                <c:pt idx="7">
                  <c:v>50.802139037433157</c:v>
                </c:pt>
                <c:pt idx="8">
                  <c:v>60.160427807486627</c:v>
                </c:pt>
                <c:pt idx="9">
                  <c:v>13.36898395721925</c:v>
                </c:pt>
                <c:pt idx="10">
                  <c:v>26.737967914438499</c:v>
                </c:pt>
                <c:pt idx="11">
                  <c:v>40.106951871657756</c:v>
                </c:pt>
                <c:pt idx="12">
                  <c:v>60.160427807486627</c:v>
                </c:pt>
                <c:pt idx="13">
                  <c:v>86.898395721925141</c:v>
                </c:pt>
                <c:pt idx="14">
                  <c:v>86.898395721925141</c:v>
                </c:pt>
                <c:pt idx="15">
                  <c:v>85.561497326203209</c:v>
                </c:pt>
                <c:pt idx="16">
                  <c:v>92.245989304812838</c:v>
                </c:pt>
                <c:pt idx="17">
                  <c:v>96.256684491978604</c:v>
                </c:pt>
                <c:pt idx="18">
                  <c:v>97.593582887700535</c:v>
                </c:pt>
                <c:pt idx="19">
                  <c:v>98.262032085561501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A23-4474-B0E0-BE0CA860F6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2244352"/>
        <c:axId val="102245888"/>
      </c:scatterChart>
      <c:valAx>
        <c:axId val="102244352"/>
        <c:scaling>
          <c:orientation val="minMax"/>
          <c:max val="2020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de-DE"/>
          </a:p>
        </c:txPr>
        <c:crossAx val="102245888"/>
        <c:crosses val="autoZero"/>
        <c:crossBetween val="midCat"/>
      </c:valAx>
      <c:valAx>
        <c:axId val="102245888"/>
        <c:scaling>
          <c:orientation val="minMax"/>
          <c:max val="100"/>
          <c:min val="7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sz="900"/>
                  <a:t>%</a:t>
                </a:r>
              </a:p>
            </c:rich>
          </c:tx>
          <c:layout>
            <c:manualLayout>
              <c:xMode val="edge"/>
              <c:yMode val="edge"/>
              <c:x val="1.4147406839073397E-2"/>
              <c:y val="0.47854104443841017"/>
            </c:manualLayout>
          </c:layout>
          <c:overlay val="0"/>
        </c:title>
        <c:numFmt formatCode="0" sourceLinked="1"/>
        <c:majorTickMark val="out"/>
        <c:minorTickMark val="none"/>
        <c:tickLblPos val="nextTo"/>
        <c:crossAx val="102244352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rotection>
    <c:chartObject val="0"/>
    <c:data val="0"/>
    <c:formatting val="0"/>
    <c:selection val="0"/>
    <c:userInterface val="0"/>
  </c:protection>
  <c:chart>
    <c:title>
      <c:tx>
        <c:rich>
          <a:bodyPr/>
          <a:lstStyle/>
          <a:p>
            <a:pPr>
              <a:defRPr/>
            </a:pPr>
            <a:r>
              <a:rPr lang="en-US"/>
              <a:t> Austragsmenge </a:t>
            </a:r>
            <a:br>
              <a:rPr lang="en-US"/>
            </a:br>
            <a:r>
              <a:rPr lang="en-US"/>
              <a:t>(jährlich und kumulativ) </a:t>
            </a:r>
            <a:br>
              <a:rPr lang="en-US"/>
            </a:br>
            <a:endParaRPr lang="en-US"/>
          </a:p>
        </c:rich>
      </c:tx>
      <c:layout>
        <c:manualLayout>
          <c:xMode val="edge"/>
          <c:yMode val="edge"/>
          <c:x val="0.38776557732472783"/>
          <c:y val="4.292253365732450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7715002380658165"/>
          <c:y val="0.24782800428481444"/>
          <c:w val="0.68928716786362065"/>
          <c:h val="0.65903702135147613"/>
        </c:manualLayout>
      </c:layout>
      <c:scatterChart>
        <c:scatterStyle val="lineMarker"/>
        <c:varyColors val="0"/>
        <c:ser>
          <c:idx val="3"/>
          <c:order val="0"/>
          <c:spPr>
            <a:ln>
              <a:solidFill>
                <a:srgbClr val="478F93"/>
              </a:solidFill>
            </a:ln>
          </c:spPr>
          <c:marker>
            <c:symbol val="diamond"/>
            <c:size val="7"/>
            <c:spPr>
              <a:solidFill>
                <a:srgbClr val="478F93"/>
              </a:solidFill>
              <a:ln>
                <a:noFill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63F-45D6-BCFD-88C41DD10DA4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63F-45D6-BCFD-88C41DD10DA4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63F-45D6-BCFD-88C41DD10DA4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63F-45D6-BCFD-88C41DD10DA4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63F-45D6-BCFD-88C41DD10DA4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63F-45D6-BCFD-88C41DD10DA4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63F-45D6-BCFD-88C41DD10DA4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63F-45D6-BCFD-88C41DD10DA4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63F-45D6-BCFD-88C41DD10DA4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63F-45D6-BCFD-88C41DD10DA4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963F-45D6-BCFD-88C41DD10DA4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963F-45D6-BCFD-88C41DD10DA4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963F-45D6-BCFD-88C41DD10DA4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963F-45D6-BCFD-88C41DD10DA4}"/>
                </c:ext>
              </c:extLst>
            </c:dLbl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/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Projekt!$E$14:$AA$14</c:f>
              <c:numCache>
                <c:formatCode>General</c:formatCode>
                <c:ptCount val="23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</c:numCache>
            </c:numRef>
          </c:xVal>
          <c:yVal>
            <c:numRef>
              <c:f>Projekt!$E$37:$AA$37</c:f>
              <c:numCache>
                <c:formatCode>0.0</c:formatCode>
                <c:ptCount val="23"/>
                <c:pt idx="0">
                  <c:v>#N/A</c:v>
                </c:pt>
                <c:pt idx="1">
                  <c:v>#N/A</c:v>
                </c:pt>
                <c:pt idx="2">
                  <c:v>29.25</c:v>
                </c:pt>
                <c:pt idx="3">
                  <c:v>67.5</c:v>
                </c:pt>
                <c:pt idx="4">
                  <c:v>97.75</c:v>
                </c:pt>
                <c:pt idx="5">
                  <c:v>117.75</c:v>
                </c:pt>
                <c:pt idx="6">
                  <c:v>135.75</c:v>
                </c:pt>
                <c:pt idx="7">
                  <c:v>148.33000000000001</c:v>
                </c:pt>
                <c:pt idx="8">
                  <c:v>155.23000000000002</c:v>
                </c:pt>
                <c:pt idx="9">
                  <c:v>188.38000000000002</c:v>
                </c:pt>
                <c:pt idx="10">
                  <c:v>215.88000000000002</c:v>
                </c:pt>
                <c:pt idx="11">
                  <c:v>238.38000000000002</c:v>
                </c:pt>
                <c:pt idx="12">
                  <c:v>249.78000000000003</c:v>
                </c:pt>
                <c:pt idx="13">
                  <c:v>256.48</c:v>
                </c:pt>
                <c:pt idx="14">
                  <c:v>261.08000000000004</c:v>
                </c:pt>
                <c:pt idx="15">
                  <c:v>266.14000000000004</c:v>
                </c:pt>
                <c:pt idx="16">
                  <c:v>269.02000000000004</c:v>
                </c:pt>
                <c:pt idx="17">
                  <c:v>270.16000000000003</c:v>
                </c:pt>
                <c:pt idx="18">
                  <c:v>270.74</c:v>
                </c:pt>
                <c:pt idx="19">
                  <c:v>271.19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4F3-4B1D-8D9B-CE3F85EE6B18}"/>
            </c:ext>
          </c:extLst>
        </c:ser>
        <c:ser>
          <c:idx val="0"/>
          <c:order val="1"/>
          <c:spPr>
            <a:ln>
              <a:solidFill>
                <a:schemeClr val="accent2">
                  <a:lumMod val="75000"/>
                </a:schemeClr>
              </a:solidFill>
              <a:prstDash val="sysDash"/>
            </a:ln>
          </c:spP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963F-45D6-BCFD-88C41DD10DA4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963F-45D6-BCFD-88C41DD10DA4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963F-45D6-BCFD-88C41DD10DA4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963F-45D6-BCFD-88C41DD10DA4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963F-45D6-BCFD-88C41DD10DA4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963F-45D6-BCFD-88C41DD10DA4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963F-45D6-BCFD-88C41DD10DA4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963F-45D6-BCFD-88C41DD10DA4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963F-45D6-BCFD-88C41DD10DA4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963F-45D6-BCFD-88C41DD10DA4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963F-45D6-BCFD-88C41DD10DA4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963F-45D6-BCFD-88C41DD10DA4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963F-45D6-BCFD-88C41DD10DA4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963F-45D6-BCFD-88C41DD10DA4}"/>
                </c:ext>
              </c:extLst>
            </c:dLbl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/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</c:ext>
            </c:extLst>
          </c:dLbls>
          <c:xVal>
            <c:numRef>
              <c:f>Projekt!$E$14:$AA$14</c:f>
              <c:numCache>
                <c:formatCode>General</c:formatCode>
                <c:ptCount val="23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</c:numCache>
            </c:numRef>
          </c:xVal>
          <c:yVal>
            <c:numRef>
              <c:f>Projekt!$E$36:$AA$36</c:f>
              <c:numCache>
                <c:formatCode>0.0</c:formatCode>
                <c:ptCount val="23"/>
                <c:pt idx="0">
                  <c:v>#N/A</c:v>
                </c:pt>
                <c:pt idx="1">
                  <c:v>#N/A</c:v>
                </c:pt>
                <c:pt idx="2">
                  <c:v>29.25</c:v>
                </c:pt>
                <c:pt idx="3">
                  <c:v>38.25</c:v>
                </c:pt>
                <c:pt idx="4">
                  <c:v>30.25</c:v>
                </c:pt>
                <c:pt idx="5">
                  <c:v>20</c:v>
                </c:pt>
                <c:pt idx="6">
                  <c:v>18</c:v>
                </c:pt>
                <c:pt idx="7">
                  <c:v>12.58</c:v>
                </c:pt>
                <c:pt idx="8">
                  <c:v>6.9</c:v>
                </c:pt>
                <c:pt idx="9">
                  <c:v>33.15</c:v>
                </c:pt>
                <c:pt idx="10">
                  <c:v>27.5</c:v>
                </c:pt>
                <c:pt idx="11">
                  <c:v>22.5</c:v>
                </c:pt>
                <c:pt idx="12">
                  <c:v>11.4</c:v>
                </c:pt>
                <c:pt idx="13">
                  <c:v>6.7</c:v>
                </c:pt>
                <c:pt idx="14">
                  <c:v>4.5999999999999996</c:v>
                </c:pt>
                <c:pt idx="15">
                  <c:v>5.0599999999999996</c:v>
                </c:pt>
                <c:pt idx="16">
                  <c:v>2.88</c:v>
                </c:pt>
                <c:pt idx="17">
                  <c:v>1.1399999999999999</c:v>
                </c:pt>
                <c:pt idx="18">
                  <c:v>0.57999999999999996</c:v>
                </c:pt>
                <c:pt idx="19">
                  <c:v>0.45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B4F3-4B1D-8D9B-CE3F85EE6B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2489088"/>
        <c:axId val="102490880"/>
      </c:scatterChart>
      <c:valAx>
        <c:axId val="102489088"/>
        <c:scaling>
          <c:orientation val="minMax"/>
          <c:max val="2020"/>
          <c:min val="1995"/>
        </c:scaling>
        <c:delete val="0"/>
        <c:axPos val="b"/>
        <c:numFmt formatCode="General" sourceLinked="1"/>
        <c:majorTickMark val="out"/>
        <c:minorTickMark val="none"/>
        <c:tickLblPos val="nextTo"/>
        <c:crossAx val="102490880"/>
        <c:crosses val="autoZero"/>
        <c:crossBetween val="midCat"/>
      </c:valAx>
      <c:valAx>
        <c:axId val="102490880"/>
        <c:scaling>
          <c:orientation val="minMax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sz="1100"/>
                  <a:t>kg/a   bzw.  kg</a:t>
                </a:r>
              </a:p>
            </c:rich>
          </c:tx>
          <c:layout>
            <c:manualLayout>
              <c:xMode val="edge"/>
              <c:yMode val="edge"/>
              <c:x val="5.2445013709307389E-2"/>
              <c:y val="0.42982930952167614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102489088"/>
        <c:crosses val="autoZero"/>
        <c:crossBetween val="midCat"/>
      </c:valAx>
    </c:plotArea>
    <c:plotVisOnly val="1"/>
    <c:dispBlanksAs val="gap"/>
    <c:showDLblsOverMax val="0"/>
  </c:chart>
  <c:spPr>
    <a:ln>
      <a:solidFill>
        <a:schemeClr val="accent5">
          <a:lumMod val="75000"/>
        </a:schemeClr>
      </a:solidFill>
    </a:ln>
  </c:spPr>
  <c:txPr>
    <a:bodyPr/>
    <a:lstStyle/>
    <a:p>
      <a:pPr>
        <a:defRPr>
          <a:solidFill>
            <a:schemeClr val="tx1"/>
          </a:solidFill>
        </a:defRPr>
      </a:pPr>
      <a:endParaRPr lang="de-DE"/>
    </a:p>
  </c:txPr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rotection>
    <c:chartObject val="0"/>
    <c:data val="0"/>
    <c:formatting val="0"/>
    <c:selection val="0"/>
    <c:userInterface val="0"/>
  </c:protection>
  <c:chart>
    <c:title>
      <c:tx>
        <c:rich>
          <a:bodyPr/>
          <a:lstStyle/>
          <a:p>
            <a:pPr>
              <a:defRPr/>
            </a:pPr>
            <a:r>
              <a:rPr lang="de-DE" sz="1400"/>
              <a:t>Austragsmenge </a:t>
            </a:r>
            <a:r>
              <a:rPr lang="de-DE" sz="1400" baseline="-25000"/>
              <a:t>kumulativ, Zunahme%</a:t>
            </a:r>
          </a:p>
        </c:rich>
      </c:tx>
      <c:layout>
        <c:manualLayout>
          <c:xMode val="edge"/>
          <c:yMode val="edge"/>
          <c:x val="0.43416236851908002"/>
          <c:y val="5.947950097725260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5375366881161415"/>
          <c:y val="0.21456443879202902"/>
          <c:w val="0.6879561907230235"/>
          <c:h val="0.64612213580369682"/>
        </c:manualLayout>
      </c:layout>
      <c:scatterChart>
        <c:scatterStyle val="smoothMarker"/>
        <c:varyColors val="0"/>
        <c:ser>
          <c:idx val="4"/>
          <c:order val="0"/>
          <c:spPr>
            <a:ln w="22225">
              <a:solidFill>
                <a:schemeClr val="accent1"/>
              </a:solidFill>
            </a:ln>
          </c:spPr>
          <c:marker>
            <c:spPr>
              <a:solidFill>
                <a:schemeClr val="accent1"/>
              </a:solidFill>
            </c:spPr>
          </c:marker>
          <c:dPt>
            <c:idx val="0"/>
            <c:marker>
              <c:spPr>
                <a:solidFill>
                  <a:schemeClr val="accent1"/>
                </a:solidFill>
                <a:ln>
                  <a:solidFill>
                    <a:schemeClr val="accent1"/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BB42-4854-970E-9BBAA22C6BC0}"/>
              </c:ext>
            </c:extLst>
          </c:dPt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C0D-4DD1-8ACD-E1189BBC3493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C0D-4DD1-8ACD-E1189BBC3493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B42-4854-970E-9BBAA22C6BC0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B42-4854-970E-9BBAA22C6BC0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B42-4854-970E-9BBAA22C6BC0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B42-4854-970E-9BBAA22C6BC0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B42-4854-970E-9BBAA22C6BC0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B42-4854-970E-9BBAA22C6BC0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BB42-4854-970E-9BBAA22C6BC0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BB42-4854-970E-9BBAA22C6BC0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BB42-4854-970E-9BBAA22C6BC0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BB42-4854-970E-9BBAA22C6BC0}"/>
                </c:ext>
              </c:extLst>
            </c:dLbl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/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</c:ext>
            </c:extLst>
          </c:dLbls>
          <c:xVal>
            <c:numRef>
              <c:f>Projekt!$E$14:$AA$14</c:f>
              <c:numCache>
                <c:formatCode>General</c:formatCode>
                <c:ptCount val="23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</c:numCache>
            </c:numRef>
          </c:xVal>
          <c:yVal>
            <c:numRef>
              <c:f>Projekt!$E$40:$AA$40</c:f>
              <c:numCache>
                <c:formatCode>0.0</c:formatCode>
                <c:ptCount val="23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44.81480817558397</c:v>
                </c:pt>
                <c:pt idx="5">
                  <c:v>20.460355963134937</c:v>
                </c:pt>
                <c:pt idx="6">
                  <c:v>15.286622905594657</c:v>
                </c:pt>
                <c:pt idx="7">
                  <c:v>9.2670343081374451</c:v>
                </c:pt>
                <c:pt idx="8">
                  <c:v>4.6517896142527091</c:v>
                </c:pt>
                <c:pt idx="9">
                  <c:v>21.355406728376813</c:v>
                </c:pt>
                <c:pt idx="10">
                  <c:v>14.59815189520374</c:v>
                </c:pt>
                <c:pt idx="11">
                  <c:v>10.422456437722047</c:v>
                </c:pt>
                <c:pt idx="12">
                  <c:v>4.7822801920345608</c:v>
                </c:pt>
                <c:pt idx="13">
                  <c:v>2.6823603698310317</c:v>
                </c:pt>
                <c:pt idx="14">
                  <c:v>1.7935120947632617</c:v>
                </c:pt>
                <c:pt idx="15">
                  <c:v>1.9381031891334772</c:v>
                </c:pt>
                <c:pt idx="16">
                  <c:v>1.0821371803510473</c:v>
                </c:pt>
                <c:pt idx="17">
                  <c:v>0.42376029946619448</c:v>
                </c:pt>
                <c:pt idx="18">
                  <c:v>0.21468758459106665</c:v>
                </c:pt>
                <c:pt idx="19">
                  <c:v>0.1662111189254919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7D7-4174-98BC-0E42A295346D}"/>
            </c:ext>
          </c:extLst>
        </c:ser>
        <c:ser>
          <c:idx val="0"/>
          <c:order val="1"/>
          <c:spPr>
            <a:ln>
              <a:solidFill>
                <a:schemeClr val="accent2">
                  <a:lumMod val="75000"/>
                </a:schemeClr>
              </a:solidFill>
              <a:prstDash val="sysDot"/>
            </a:ln>
          </c:spPr>
          <c:marker>
            <c:symbol val="none"/>
          </c:marker>
          <c:xVal>
            <c:numRef>
              <c:f>Projekt!$J$14:$AA$14</c:f>
              <c:numCache>
                <c:formatCode>General</c:formatCode>
                <c:ptCount val="18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</c:numCache>
            </c:numRef>
          </c:xVal>
          <c:yVal>
            <c:numRef>
              <c:f>Projekt!$E$33:$AA$33</c:f>
              <c:numCache>
                <c:formatCode>#,##0.0</c:formatCode>
                <c:ptCount val="23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77D7-4174-98BC-0E42A29534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339072"/>
        <c:axId val="94340608"/>
      </c:scatterChart>
      <c:valAx>
        <c:axId val="94339072"/>
        <c:scaling>
          <c:orientation val="minMax"/>
          <c:max val="2020"/>
          <c:min val="1995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de-DE"/>
          </a:p>
        </c:txPr>
        <c:crossAx val="94340608"/>
        <c:crosses val="autoZero"/>
        <c:crossBetween val="midCat"/>
      </c:valAx>
      <c:valAx>
        <c:axId val="94340608"/>
        <c:scaling>
          <c:orientation val="minMax"/>
          <c:max val="15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400"/>
                </a:pPr>
                <a:r>
                  <a:rPr lang="en-US" sz="1400"/>
                  <a:t>%</a:t>
                </a:r>
              </a:p>
            </c:rich>
          </c:tx>
          <c:layout>
            <c:manualLayout>
              <c:xMode val="edge"/>
              <c:yMode val="edge"/>
              <c:x val="5.5440682974222125E-2"/>
              <c:y val="0.52533512084550393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de-DE"/>
          </a:p>
        </c:txPr>
        <c:crossAx val="94339072"/>
        <c:crosses val="autoZero"/>
        <c:crossBetween val="midCat"/>
        <c:majorUnit val="3"/>
      </c:valAx>
    </c:plotArea>
    <c:plotVisOnly val="1"/>
    <c:dispBlanksAs val="gap"/>
    <c:showDLblsOverMax val="0"/>
  </c:chart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rotection>
    <c:chartObject val="0"/>
    <c:data val="0"/>
    <c:formatting val="0"/>
    <c:selection val="0"/>
    <c:userInterface val="0"/>
  </c:protection>
  <c:chart>
    <c:title>
      <c:tx>
        <c:rich>
          <a:bodyPr/>
          <a:lstStyle/>
          <a:p>
            <a:pPr>
              <a:defRPr/>
            </a:pPr>
            <a:r>
              <a:rPr lang="de-DE" sz="1400"/>
              <a:t>Konzentration</a:t>
            </a:r>
            <a:br>
              <a:rPr lang="de-DE" sz="1400"/>
            </a:br>
            <a:r>
              <a:rPr lang="de-DE" sz="1400"/>
              <a:t> im Sanierungsverlauf</a:t>
            </a:r>
          </a:p>
        </c:rich>
      </c:tx>
      <c:layout>
        <c:manualLayout>
          <c:xMode val="edge"/>
          <c:yMode val="edge"/>
          <c:x val="0.43527189849154629"/>
          <c:y val="7.2356891410478089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8304925158778215"/>
          <c:y val="0.21797782995821488"/>
          <c:w val="0.66843389716401713"/>
          <c:h val="0.65149611111111116"/>
        </c:manualLayout>
      </c:layout>
      <c:scatterChart>
        <c:scatterStyle val="smoothMarker"/>
        <c:varyColors val="0"/>
        <c:ser>
          <c:idx val="0"/>
          <c:order val="0"/>
          <c:marker>
            <c:symbol val="diamond"/>
            <c:size val="5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8CF1-4EE3-B062-DAD3323FE399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CF1-4EE3-B062-DAD3323FE399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CF1-4EE3-B062-DAD3323FE399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CF1-4EE3-B062-DAD3323FE399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CF1-4EE3-B062-DAD3323FE399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CF1-4EE3-B062-DAD3323FE399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CF1-4EE3-B062-DAD3323FE399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CF1-4EE3-B062-DAD3323FE399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CF1-4EE3-B062-DAD3323FE399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CF1-4EE3-B062-DAD3323FE399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CF1-4EE3-B062-DAD3323FE399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CF1-4EE3-B062-DAD3323FE399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CF1-4EE3-B062-DAD3323FE399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CF1-4EE3-B062-DAD3323FE399}"/>
                </c:ext>
              </c:extLst>
            </c:dLbl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/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</c:ext>
            </c:extLst>
          </c:dLbls>
          <c:trendline>
            <c:trendlineType val="power"/>
            <c:dispRSqr val="0"/>
            <c:dispEq val="0"/>
          </c:trendline>
          <c:xVal>
            <c:numRef>
              <c:f>Projekt!$E$14:$AA$14</c:f>
              <c:numCache>
                <c:formatCode>General</c:formatCode>
                <c:ptCount val="23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</c:numCache>
            </c:numRef>
          </c:xVal>
          <c:yVal>
            <c:numRef>
              <c:f>Projekt!$E$15:$AA$15</c:f>
              <c:numCache>
                <c:formatCode>#,##0</c:formatCode>
                <c:ptCount val="23"/>
                <c:pt idx="2">
                  <c:v>7500</c:v>
                </c:pt>
                <c:pt idx="3">
                  <c:v>7500</c:v>
                </c:pt>
                <c:pt idx="4">
                  <c:v>5500</c:v>
                </c:pt>
                <c:pt idx="5">
                  <c:v>5000</c:v>
                </c:pt>
                <c:pt idx="6">
                  <c:v>4000</c:v>
                </c:pt>
                <c:pt idx="7">
                  <c:v>3700</c:v>
                </c:pt>
                <c:pt idx="8">
                  <c:v>3000</c:v>
                </c:pt>
                <c:pt idx="9">
                  <c:v>6500</c:v>
                </c:pt>
                <c:pt idx="10">
                  <c:v>5500</c:v>
                </c:pt>
                <c:pt idx="11">
                  <c:v>4500</c:v>
                </c:pt>
                <c:pt idx="12">
                  <c:v>3000</c:v>
                </c:pt>
                <c:pt idx="13">
                  <c:v>1000</c:v>
                </c:pt>
                <c:pt idx="14">
                  <c:v>1000</c:v>
                </c:pt>
                <c:pt idx="15">
                  <c:v>1100</c:v>
                </c:pt>
                <c:pt idx="16">
                  <c:v>600</c:v>
                </c:pt>
                <c:pt idx="17">
                  <c:v>300</c:v>
                </c:pt>
                <c:pt idx="18">
                  <c:v>200</c:v>
                </c:pt>
                <c:pt idx="19">
                  <c:v>150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DA14-443A-9FCB-36D5197C1A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2312576"/>
        <c:axId val="102326656"/>
      </c:scatterChart>
      <c:valAx>
        <c:axId val="102312576"/>
        <c:scaling>
          <c:orientation val="minMax"/>
          <c:max val="2020"/>
          <c:min val="1995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900" baseline="0"/>
            </a:pPr>
            <a:endParaRPr lang="de-DE"/>
          </a:p>
        </c:txPr>
        <c:crossAx val="102326656"/>
        <c:crosses val="autoZero"/>
        <c:crossBetween val="midCat"/>
      </c:valAx>
      <c:valAx>
        <c:axId val="102326656"/>
        <c:scaling>
          <c:orientation val="minMax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sz="1400"/>
                  <a:t>µg/l</a:t>
                </a:r>
              </a:p>
            </c:rich>
          </c:tx>
          <c:layout>
            <c:manualLayout>
              <c:xMode val="edge"/>
              <c:yMode val="edge"/>
              <c:x val="4.0472762252808644E-2"/>
              <c:y val="0.48326443405190583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900" baseline="0"/>
            </a:pPr>
            <a:endParaRPr lang="de-DE"/>
          </a:p>
        </c:txPr>
        <c:crossAx val="102312576"/>
        <c:crosses val="autoZero"/>
        <c:crossBetween val="midCat"/>
      </c:valAx>
    </c:plotArea>
    <c:plotVisOnly val="1"/>
    <c:dispBlanksAs val="gap"/>
    <c:showDLblsOverMax val="0"/>
  </c:chart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rotection>
    <c:chartObject val="0"/>
    <c:data val="0"/>
    <c:formatting val="0"/>
    <c:selection val="0"/>
    <c:userInterface val="0"/>
  </c:protection>
  <c:chart>
    <c:title>
      <c:tx>
        <c:rich>
          <a:bodyPr/>
          <a:lstStyle/>
          <a:p>
            <a:pPr>
              <a:defRPr/>
            </a:pPr>
            <a:r>
              <a:rPr lang="de-DE" sz="1400"/>
              <a:t>Prognose der Konzentrationsentwicklung</a:t>
            </a:r>
          </a:p>
        </c:rich>
      </c:tx>
      <c:layout>
        <c:manualLayout>
          <c:xMode val="edge"/>
          <c:yMode val="edge"/>
          <c:x val="0.32803423544538862"/>
          <c:y val="0.1283273612806305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35032224914509"/>
          <c:y val="0.25825262980525798"/>
          <c:w val="0.67686727166879179"/>
          <c:h val="0.58441386123227013"/>
        </c:manualLayout>
      </c:layout>
      <c:scatterChart>
        <c:scatterStyle val="smoothMarker"/>
        <c:varyColors val="0"/>
        <c:ser>
          <c:idx val="0"/>
          <c:order val="0"/>
          <c:marker>
            <c:symbol val="diamond"/>
            <c:size val="5"/>
          </c:marker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57F-4A52-B3D0-687E942C81F0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57F-4A52-B3D0-687E942C81F0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57F-4A52-B3D0-687E942C81F0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57F-4A52-B3D0-687E942C81F0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57F-4A52-B3D0-687E942C81F0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57F-4A52-B3D0-687E942C81F0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57F-4A52-B3D0-687E942C81F0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57F-4A52-B3D0-687E942C81F0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57F-4A52-B3D0-687E942C81F0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57F-4A52-B3D0-687E942C81F0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57F-4A52-B3D0-687E942C81F0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57F-4A52-B3D0-687E942C81F0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57F-4A52-B3D0-687E942C81F0}"/>
                </c:ext>
              </c:extLst>
            </c:dLbl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/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</c:ext>
            </c:extLst>
          </c:dLbls>
          <c:trendline>
            <c:trendlineType val="exp"/>
            <c:forward val="5"/>
            <c:dispRSqr val="0"/>
            <c:dispEq val="0"/>
          </c:trendline>
          <c:xVal>
            <c:numRef>
              <c:f>Projekt!$E$14:$AA$14</c:f>
              <c:numCache>
                <c:formatCode>General</c:formatCode>
                <c:ptCount val="23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</c:numCache>
            </c:numRef>
          </c:xVal>
          <c:yVal>
            <c:numRef>
              <c:f>Projekt!$E$15:$AA$15</c:f>
              <c:numCache>
                <c:formatCode>#,##0</c:formatCode>
                <c:ptCount val="23"/>
                <c:pt idx="2">
                  <c:v>7500</c:v>
                </c:pt>
                <c:pt idx="3">
                  <c:v>7500</c:v>
                </c:pt>
                <c:pt idx="4">
                  <c:v>5500</c:v>
                </c:pt>
                <c:pt idx="5">
                  <c:v>5000</c:v>
                </c:pt>
                <c:pt idx="6">
                  <c:v>4000</c:v>
                </c:pt>
                <c:pt idx="7">
                  <c:v>3700</c:v>
                </c:pt>
                <c:pt idx="8">
                  <c:v>3000</c:v>
                </c:pt>
                <c:pt idx="9">
                  <c:v>6500</c:v>
                </c:pt>
                <c:pt idx="10">
                  <c:v>5500</c:v>
                </c:pt>
                <c:pt idx="11">
                  <c:v>4500</c:v>
                </c:pt>
                <c:pt idx="12">
                  <c:v>3000</c:v>
                </c:pt>
                <c:pt idx="13">
                  <c:v>1000</c:v>
                </c:pt>
                <c:pt idx="14">
                  <c:v>1000</c:v>
                </c:pt>
                <c:pt idx="15">
                  <c:v>1100</c:v>
                </c:pt>
                <c:pt idx="16">
                  <c:v>600</c:v>
                </c:pt>
                <c:pt idx="17">
                  <c:v>300</c:v>
                </c:pt>
                <c:pt idx="18">
                  <c:v>200</c:v>
                </c:pt>
                <c:pt idx="19">
                  <c:v>150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90C2-4A2E-82E3-E9F0532F3039}"/>
            </c:ext>
          </c:extLst>
        </c:ser>
        <c:ser>
          <c:idx val="1"/>
          <c:order val="1"/>
          <c:spPr>
            <a:ln>
              <a:prstDash val="sysDot"/>
            </a:ln>
          </c:spPr>
          <c:marker>
            <c:symbol val="none"/>
          </c:marker>
          <c:xVal>
            <c:numRef>
              <c:f>Projekt!$J$14:$AA$14</c:f>
              <c:numCache>
                <c:formatCode>General</c:formatCode>
                <c:ptCount val="18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</c:numCache>
            </c:numRef>
          </c:xVal>
          <c:yVal>
            <c:numRef>
              <c:f>Projekt!$E$30:$AA$30</c:f>
              <c:numCache>
                <c:formatCode>General</c:formatCode>
                <c:ptCount val="23"/>
                <c:pt idx="0">
                  <c:v>20</c:v>
                </c:pt>
                <c:pt idx="1">
                  <c:v>20</c:v>
                </c:pt>
                <c:pt idx="2">
                  <c:v>20</c:v>
                </c:pt>
                <c:pt idx="3">
                  <c:v>20</c:v>
                </c:pt>
                <c:pt idx="4">
                  <c:v>20</c:v>
                </c:pt>
                <c:pt idx="5">
                  <c:v>20</c:v>
                </c:pt>
                <c:pt idx="6">
                  <c:v>20</c:v>
                </c:pt>
                <c:pt idx="7">
                  <c:v>20</c:v>
                </c:pt>
                <c:pt idx="8">
                  <c:v>20</c:v>
                </c:pt>
                <c:pt idx="9">
                  <c:v>20</c:v>
                </c:pt>
                <c:pt idx="10">
                  <c:v>20</c:v>
                </c:pt>
                <c:pt idx="11">
                  <c:v>20</c:v>
                </c:pt>
                <c:pt idx="12">
                  <c:v>20</c:v>
                </c:pt>
                <c:pt idx="13">
                  <c:v>20</c:v>
                </c:pt>
                <c:pt idx="14">
                  <c:v>20</c:v>
                </c:pt>
                <c:pt idx="15">
                  <c:v>20</c:v>
                </c:pt>
                <c:pt idx="16">
                  <c:v>20</c:v>
                </c:pt>
                <c:pt idx="17">
                  <c:v>20</c:v>
                </c:pt>
                <c:pt idx="18">
                  <c:v>20</c:v>
                </c:pt>
                <c:pt idx="19">
                  <c:v>20</c:v>
                </c:pt>
                <c:pt idx="20">
                  <c:v>20</c:v>
                </c:pt>
                <c:pt idx="21">
                  <c:v>20</c:v>
                </c:pt>
                <c:pt idx="22">
                  <c:v>20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90C2-4A2E-82E3-E9F0532F30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2408576"/>
        <c:axId val="102410112"/>
      </c:scatterChart>
      <c:valAx>
        <c:axId val="102408576"/>
        <c:scaling>
          <c:orientation val="minMax"/>
          <c:max val="2025"/>
          <c:min val="1995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900" baseline="0"/>
            </a:pPr>
            <a:endParaRPr lang="de-DE"/>
          </a:p>
        </c:txPr>
        <c:crossAx val="102410112"/>
        <c:crosses val="autoZero"/>
        <c:crossBetween val="midCat"/>
      </c:valAx>
      <c:valAx>
        <c:axId val="102410112"/>
        <c:scaling>
          <c:orientation val="minMax"/>
          <c:max val="500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sz="1400"/>
                  <a:t>µg/l</a:t>
                </a:r>
              </a:p>
            </c:rich>
          </c:tx>
          <c:layout>
            <c:manualLayout>
              <c:xMode val="edge"/>
              <c:yMode val="edge"/>
              <c:x val="4.2734865703721946E-2"/>
              <c:y val="0.50776383600915798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crossAx val="102408576"/>
        <c:crosses val="autoZero"/>
        <c:crossBetween val="midCat"/>
        <c:majorUnit val="100"/>
      </c:valAx>
    </c:plotArea>
    <c:plotVisOnly val="1"/>
    <c:dispBlanksAs val="gap"/>
    <c:showDLblsOverMax val="0"/>
  </c:chart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rotection>
    <c:chartObject val="0"/>
    <c:data val="0"/>
    <c:formatting val="0"/>
    <c:selection val="0"/>
    <c:userInterface val="0"/>
  </c:protection>
  <c:chart>
    <c:title>
      <c:tx>
        <c:rich>
          <a:bodyPr/>
          <a:lstStyle/>
          <a:p>
            <a:pPr>
              <a:defRPr sz="1000"/>
            </a:pPr>
            <a:r>
              <a:rPr lang="en-US" sz="1400"/>
              <a:t>Sanierungserfolg </a:t>
            </a:r>
          </a:p>
          <a:p>
            <a:pPr>
              <a:defRPr sz="1000"/>
            </a:pPr>
            <a:r>
              <a:rPr lang="en-US" sz="1400"/>
              <a:t>im  Sanierungsverlauf</a:t>
            </a:r>
          </a:p>
        </c:rich>
      </c:tx>
      <c:layout>
        <c:manualLayout>
          <c:xMode val="edge"/>
          <c:yMode val="edge"/>
          <c:x val="0.40739006294816082"/>
          <c:y val="0.10983485109397186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6762964374972153"/>
          <c:y val="0.27401982041465528"/>
          <c:w val="0.66971761796492446"/>
          <c:h val="0.59829568398807664"/>
        </c:manualLayout>
      </c:layout>
      <c:scatterChart>
        <c:scatterStyle val="smoothMarker"/>
        <c:varyColors val="0"/>
        <c:ser>
          <c:idx val="1"/>
          <c:order val="0"/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ymbol val="square"/>
            <c:size val="5"/>
            <c:spPr>
              <a:noFill/>
              <a:ln>
                <a:noFill/>
              </a:ln>
            </c:spPr>
          </c:marker>
          <c:dLbls>
            <c:dLbl>
              <c:idx val="18"/>
              <c:spPr>
                <a:ln>
                  <a:noFill/>
                </a:ln>
              </c:spPr>
              <c:txPr>
                <a:bodyPr rot="-5400000" vert="horz"/>
                <a:lstStyle/>
                <a:p>
                  <a:pPr>
                    <a:defRPr/>
                  </a:pPr>
                  <a:endParaRPr lang="de-DE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0-BA2B-4B99-92B4-DD51595CEA3E}"/>
                </c:ext>
              </c:extLst>
            </c:dLbl>
            <c:dLbl>
              <c:idx val="20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8C7-47BD-B0F0-C1BD2A0A3B2C}"/>
                </c:ext>
              </c:extLst>
            </c:dLbl>
            <c:dLbl>
              <c:idx val="21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8C7-47BD-B0F0-C1BD2A0A3B2C}"/>
                </c:ext>
              </c:extLst>
            </c:dLbl>
            <c:dLbl>
              <c:idx val="22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8C7-47BD-B0F0-C1BD2A0A3B2C}"/>
                </c:ext>
              </c:extLst>
            </c:dLbl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/>
                </a:pPr>
                <a:endParaRPr lang="de-DE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</c:ext>
            </c:extLst>
          </c:dLbls>
          <c:xVal>
            <c:numRef>
              <c:f>Projekt!$E$14:$AA$14</c:f>
              <c:numCache>
                <c:formatCode>General</c:formatCode>
                <c:ptCount val="23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</c:numCache>
            </c:numRef>
          </c:xVal>
          <c:yVal>
            <c:numRef>
              <c:f>Projekt!$E$35:$AA$35</c:f>
              <c:numCache>
                <c:formatCode>#,##0</c:formatCode>
                <c:ptCount val="23"/>
                <c:pt idx="0">
                  <c:v>#N/A</c:v>
                </c:pt>
                <c:pt idx="1">
                  <c:v>#N/A</c:v>
                </c:pt>
                <c:pt idx="2">
                  <c:v>0</c:v>
                </c:pt>
                <c:pt idx="3">
                  <c:v>0</c:v>
                </c:pt>
                <c:pt idx="4">
                  <c:v>26.737967914438499</c:v>
                </c:pt>
                <c:pt idx="5">
                  <c:v>33.422459893048128</c:v>
                </c:pt>
                <c:pt idx="6">
                  <c:v>46.791443850267378</c:v>
                </c:pt>
                <c:pt idx="7">
                  <c:v>50.802139037433157</c:v>
                </c:pt>
                <c:pt idx="8">
                  <c:v>60.160427807486627</c:v>
                </c:pt>
                <c:pt idx="9">
                  <c:v>13.36898395721925</c:v>
                </c:pt>
                <c:pt idx="10">
                  <c:v>26.737967914438499</c:v>
                </c:pt>
                <c:pt idx="11">
                  <c:v>40.106951871657756</c:v>
                </c:pt>
                <c:pt idx="12">
                  <c:v>60.160427807486627</c:v>
                </c:pt>
                <c:pt idx="13">
                  <c:v>86.898395721925141</c:v>
                </c:pt>
                <c:pt idx="14">
                  <c:v>86.898395721925141</c:v>
                </c:pt>
                <c:pt idx="15">
                  <c:v>85.561497326203209</c:v>
                </c:pt>
                <c:pt idx="16">
                  <c:v>92.245989304812838</c:v>
                </c:pt>
                <c:pt idx="17">
                  <c:v>96.256684491978604</c:v>
                </c:pt>
                <c:pt idx="18">
                  <c:v>97.593582887700535</c:v>
                </c:pt>
                <c:pt idx="19">
                  <c:v>98.262032085561501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0AE-42B4-8D49-94512370FC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2244352"/>
        <c:axId val="102245888"/>
      </c:scatterChart>
      <c:valAx>
        <c:axId val="102244352"/>
        <c:scaling>
          <c:orientation val="minMax"/>
          <c:max val="2020"/>
          <c:min val="1995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de-DE"/>
          </a:p>
        </c:txPr>
        <c:crossAx val="102245888"/>
        <c:crosses val="autoZero"/>
        <c:crossBetween val="midCat"/>
      </c:valAx>
      <c:valAx>
        <c:axId val="102245888"/>
        <c:scaling>
          <c:orientation val="minMax"/>
          <c:max val="100"/>
          <c:min val="7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sz="1400"/>
                  <a:t>%</a:t>
                </a:r>
              </a:p>
            </c:rich>
          </c:tx>
          <c:layout>
            <c:manualLayout>
              <c:xMode val="edge"/>
              <c:yMode val="edge"/>
              <c:x val="6.6209542475579822E-2"/>
              <c:y val="0.54022965980487769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crossAx val="102244352"/>
        <c:crosses val="autoZero"/>
        <c:crossBetween val="midCat"/>
      </c:valAx>
    </c:plotArea>
    <c:plotVisOnly val="1"/>
    <c:dispBlanksAs val="gap"/>
    <c:showDLblsOverMax val="0"/>
  </c:chart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rotection>
    <c:chartObject val="0"/>
    <c:data val="0"/>
    <c:formatting val="0"/>
    <c:selection val="0"/>
    <c:userInterface val="0"/>
  </c:protection>
  <c:chart>
    <c:title>
      <c:tx>
        <c:rich>
          <a:bodyPr/>
          <a:lstStyle/>
          <a:p>
            <a:pPr>
              <a:defRPr/>
            </a:pPr>
            <a:r>
              <a:rPr lang="en-US" sz="1400"/>
              <a:t>Austragsmenge (jährlich)</a:t>
            </a:r>
            <a:br>
              <a:rPr lang="en-US" sz="1400"/>
            </a:br>
            <a:r>
              <a:rPr lang="en-US" sz="1400"/>
              <a:t> im Sanierungsverlauf</a:t>
            </a:r>
          </a:p>
        </c:rich>
      </c:tx>
      <c:layout>
        <c:manualLayout>
          <c:xMode val="edge"/>
          <c:yMode val="edge"/>
          <c:x val="0.41552032316934834"/>
          <c:y val="0.1006974680874976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8005810549672044"/>
          <c:y val="0.23151666019296488"/>
          <c:w val="0.64488619678383063"/>
          <c:h val="0.62987326754181394"/>
        </c:manualLayout>
      </c:layout>
      <c:scatterChart>
        <c:scatterStyle val="smoothMarker"/>
        <c:varyColors val="0"/>
        <c:ser>
          <c:idx val="2"/>
          <c:order val="0"/>
          <c:spPr>
            <a:ln w="19050">
              <a:solidFill>
                <a:srgbClr val="9A0000"/>
              </a:solidFill>
              <a:prstDash val="sysDash"/>
            </a:ln>
          </c:spPr>
          <c:marker>
            <c:spPr>
              <a:noFill/>
              <a:ln>
                <a:noFill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874-4315-90CB-2C9ABBC0A2EB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1874-4315-90CB-2C9ABBC0A2EB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874-4315-90CB-2C9ABBC0A2EB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874-4315-90CB-2C9ABBC0A2EB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874-4315-90CB-2C9ABBC0A2EB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874-4315-90CB-2C9ABBC0A2EB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874-4315-90CB-2C9ABBC0A2EB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874-4315-90CB-2C9ABBC0A2EB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874-4315-90CB-2C9ABBC0A2EB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874-4315-90CB-2C9ABBC0A2EB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874-4315-90CB-2C9ABBC0A2EB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874-4315-90CB-2C9ABBC0A2EB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874-4315-90CB-2C9ABBC0A2EB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874-4315-90CB-2C9ABBC0A2EB}"/>
                </c:ext>
              </c:extLst>
            </c:dLbl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/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</c:ext>
            </c:extLst>
          </c:dLbls>
          <c:xVal>
            <c:numRef>
              <c:f>Projekt!$E$14:$AA$14</c:f>
              <c:numCache>
                <c:formatCode>General</c:formatCode>
                <c:ptCount val="23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</c:numCache>
            </c:numRef>
          </c:xVal>
          <c:yVal>
            <c:numRef>
              <c:f>Projekt!$E$36:$AA$36</c:f>
              <c:numCache>
                <c:formatCode>0.0</c:formatCode>
                <c:ptCount val="23"/>
                <c:pt idx="0">
                  <c:v>#N/A</c:v>
                </c:pt>
                <c:pt idx="1">
                  <c:v>#N/A</c:v>
                </c:pt>
                <c:pt idx="2">
                  <c:v>29.25</c:v>
                </c:pt>
                <c:pt idx="3">
                  <c:v>38.25</c:v>
                </c:pt>
                <c:pt idx="4">
                  <c:v>30.25</c:v>
                </c:pt>
                <c:pt idx="5">
                  <c:v>20</c:v>
                </c:pt>
                <c:pt idx="6">
                  <c:v>18</c:v>
                </c:pt>
                <c:pt idx="7">
                  <c:v>12.58</c:v>
                </c:pt>
                <c:pt idx="8">
                  <c:v>6.9</c:v>
                </c:pt>
                <c:pt idx="9">
                  <c:v>33.15</c:v>
                </c:pt>
                <c:pt idx="10">
                  <c:v>27.5</c:v>
                </c:pt>
                <c:pt idx="11">
                  <c:v>22.5</c:v>
                </c:pt>
                <c:pt idx="12">
                  <c:v>11.4</c:v>
                </c:pt>
                <c:pt idx="13">
                  <c:v>6.7</c:v>
                </c:pt>
                <c:pt idx="14">
                  <c:v>4.5999999999999996</c:v>
                </c:pt>
                <c:pt idx="15">
                  <c:v>5.0599999999999996</c:v>
                </c:pt>
                <c:pt idx="16">
                  <c:v>2.88</c:v>
                </c:pt>
                <c:pt idx="17">
                  <c:v>1.1399999999999999</c:v>
                </c:pt>
                <c:pt idx="18">
                  <c:v>0.57999999999999996</c:v>
                </c:pt>
                <c:pt idx="19">
                  <c:v>0.45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1AF-4C04-8E9E-E48C013AFA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2257408"/>
        <c:axId val="102259328"/>
      </c:scatterChart>
      <c:valAx>
        <c:axId val="102257408"/>
        <c:scaling>
          <c:orientation val="minMax"/>
          <c:max val="2020"/>
          <c:min val="1995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de-DE"/>
          </a:p>
        </c:txPr>
        <c:crossAx val="102259328"/>
        <c:crosses val="autoZero"/>
        <c:crossBetween val="midCat"/>
      </c:valAx>
      <c:valAx>
        <c:axId val="102259328"/>
        <c:scaling>
          <c:orientation val="minMax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900"/>
                </a:pPr>
                <a:r>
                  <a:rPr lang="en-US" sz="1400"/>
                  <a:t>kg/a</a:t>
                </a:r>
              </a:p>
            </c:rich>
          </c:tx>
          <c:layout>
            <c:manualLayout>
              <c:xMode val="edge"/>
              <c:yMode val="edge"/>
              <c:x val="6.6800392807052578E-2"/>
              <c:y val="0.51003323278577373"/>
            </c:manualLayout>
          </c:layout>
          <c:overlay val="0"/>
        </c:title>
        <c:numFmt formatCode="0.0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de-DE"/>
          </a:p>
        </c:txPr>
        <c:crossAx val="102257408"/>
        <c:crosses val="autoZero"/>
        <c:crossBetween val="midCat"/>
      </c:valAx>
    </c:plotArea>
    <c:plotVisOnly val="1"/>
    <c:dispBlanksAs val="gap"/>
    <c:showDLblsOverMax val="0"/>
  </c:chart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rotection>
    <c:chartObject val="0"/>
    <c:data val="0"/>
    <c:formatting val="0"/>
    <c:selection val="0"/>
    <c:userInterface val="0"/>
  </c:protection>
  <c:chart>
    <c:title>
      <c:tx>
        <c:rich>
          <a:bodyPr/>
          <a:lstStyle/>
          <a:p>
            <a:pPr>
              <a:defRPr sz="1000"/>
            </a:pPr>
            <a:r>
              <a:rPr lang="en-US" sz="1400"/>
              <a:t>Austragsmenge (jährlich) </a:t>
            </a:r>
            <a:br>
              <a:rPr lang="en-US" sz="1400"/>
            </a:br>
            <a:r>
              <a:rPr lang="en-US" sz="1400"/>
              <a:t>- Prognose -</a:t>
            </a:r>
          </a:p>
        </c:rich>
      </c:tx>
      <c:layout>
        <c:manualLayout>
          <c:xMode val="edge"/>
          <c:yMode val="edge"/>
          <c:x val="0.36476706720860486"/>
          <c:y val="7.904548994030291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6507756299535767"/>
          <c:y val="0.22977537678535562"/>
          <c:w val="0.6867216152536858"/>
          <c:h val="0.59757962276324395"/>
        </c:manualLayout>
      </c:layout>
      <c:scatterChart>
        <c:scatterStyle val="smoothMarker"/>
        <c:varyColors val="0"/>
        <c:ser>
          <c:idx val="2"/>
          <c:order val="0"/>
          <c:spPr>
            <a:ln>
              <a:solidFill>
                <a:srgbClr val="9A0000"/>
              </a:solidFill>
              <a:prstDash val="sysDash"/>
            </a:ln>
          </c:spPr>
          <c:marker>
            <c:spPr>
              <a:noFill/>
              <a:ln>
                <a:noFill/>
              </a:ln>
            </c:spPr>
          </c:marker>
          <c:trendline>
            <c:trendlineType val="exp"/>
            <c:forward val="5"/>
            <c:dispRSqr val="0"/>
            <c:dispEq val="0"/>
          </c:trendline>
          <c:xVal>
            <c:numRef>
              <c:f>Projekt!$O$14:$AA$14</c:f>
              <c:numCache>
                <c:formatCode>General</c:formatCode>
                <c:ptCount val="13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</c:numCache>
            </c:numRef>
          </c:xVal>
          <c:yVal>
            <c:numRef>
              <c:f>Projekt!$O$36:$AA$36</c:f>
              <c:numCache>
                <c:formatCode>0.0</c:formatCode>
                <c:ptCount val="13"/>
                <c:pt idx="0">
                  <c:v>27.5</c:v>
                </c:pt>
                <c:pt idx="1">
                  <c:v>22.5</c:v>
                </c:pt>
                <c:pt idx="2">
                  <c:v>11.4</c:v>
                </c:pt>
                <c:pt idx="3">
                  <c:v>6.7</c:v>
                </c:pt>
                <c:pt idx="4">
                  <c:v>4.5999999999999996</c:v>
                </c:pt>
                <c:pt idx="5">
                  <c:v>5.0599999999999996</c:v>
                </c:pt>
                <c:pt idx="6">
                  <c:v>2.88</c:v>
                </c:pt>
                <c:pt idx="7">
                  <c:v>1.1399999999999999</c:v>
                </c:pt>
                <c:pt idx="8">
                  <c:v>0.57999999999999996</c:v>
                </c:pt>
                <c:pt idx="9">
                  <c:v>0.45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EDA-4739-8C06-651205696EED}"/>
            </c:ext>
          </c:extLst>
        </c:ser>
        <c:ser>
          <c:idx val="0"/>
          <c:order val="1"/>
          <c:marker>
            <c:symbol val="none"/>
          </c:marker>
          <c:xVal>
            <c:numRef>
              <c:f>Projekt!$J$14:$AA$14</c:f>
              <c:numCache>
                <c:formatCode>General</c:formatCode>
                <c:ptCount val="18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</c:numCache>
            </c:numRef>
          </c:xVal>
          <c:yVal>
            <c:numRef>
              <c:f>Projekt!$E$31:$AA$31</c:f>
              <c:numCache>
                <c:formatCode>#,##0.00</c:formatCode>
                <c:ptCount val="23"/>
                <c:pt idx="0">
                  <c:v>3.65</c:v>
                </c:pt>
                <c:pt idx="1">
                  <c:v>3.65</c:v>
                </c:pt>
                <c:pt idx="2">
                  <c:v>3.65</c:v>
                </c:pt>
                <c:pt idx="3">
                  <c:v>3.65</c:v>
                </c:pt>
                <c:pt idx="4">
                  <c:v>3.65</c:v>
                </c:pt>
                <c:pt idx="5">
                  <c:v>3.65</c:v>
                </c:pt>
                <c:pt idx="6">
                  <c:v>3.65</c:v>
                </c:pt>
                <c:pt idx="7">
                  <c:v>3.65</c:v>
                </c:pt>
                <c:pt idx="8">
                  <c:v>3.65</c:v>
                </c:pt>
                <c:pt idx="9">
                  <c:v>3.65</c:v>
                </c:pt>
                <c:pt idx="10">
                  <c:v>3.65</c:v>
                </c:pt>
                <c:pt idx="11">
                  <c:v>3.65</c:v>
                </c:pt>
                <c:pt idx="12">
                  <c:v>3.65</c:v>
                </c:pt>
                <c:pt idx="13">
                  <c:v>3.65</c:v>
                </c:pt>
                <c:pt idx="14">
                  <c:v>3.65</c:v>
                </c:pt>
                <c:pt idx="15">
                  <c:v>3.65</c:v>
                </c:pt>
                <c:pt idx="16">
                  <c:v>3.65</c:v>
                </c:pt>
                <c:pt idx="17">
                  <c:v>3.65</c:v>
                </c:pt>
                <c:pt idx="18">
                  <c:v>3.65</c:v>
                </c:pt>
                <c:pt idx="19">
                  <c:v>3.65</c:v>
                </c:pt>
                <c:pt idx="20">
                  <c:v>3.65</c:v>
                </c:pt>
                <c:pt idx="21">
                  <c:v>3.65</c:v>
                </c:pt>
                <c:pt idx="22">
                  <c:v>3.65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AEDA-4739-8C06-651205696E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2352384"/>
        <c:axId val="102353920"/>
      </c:scatterChart>
      <c:valAx>
        <c:axId val="102352384"/>
        <c:scaling>
          <c:orientation val="minMax"/>
          <c:max val="2025"/>
          <c:min val="1995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de-DE"/>
          </a:p>
        </c:txPr>
        <c:crossAx val="102353920"/>
        <c:crosses val="autoZero"/>
        <c:crossBetween val="midCat"/>
      </c:valAx>
      <c:valAx>
        <c:axId val="102353920"/>
        <c:scaling>
          <c:orientation val="minMax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900"/>
                </a:pPr>
                <a:r>
                  <a:rPr lang="en-US" sz="1400"/>
                  <a:t>kg/a</a:t>
                </a:r>
              </a:p>
            </c:rich>
          </c:tx>
          <c:layout>
            <c:manualLayout>
              <c:xMode val="edge"/>
              <c:yMode val="edge"/>
              <c:x val="5.8746834171710796E-2"/>
              <c:y val="0.4943399076999197"/>
            </c:manualLayout>
          </c:layout>
          <c:overlay val="0"/>
        </c:title>
        <c:numFmt formatCode="0.0" sourceLinked="1"/>
        <c:majorTickMark val="out"/>
        <c:minorTickMark val="none"/>
        <c:tickLblPos val="nextTo"/>
        <c:crossAx val="102352384"/>
        <c:crosses val="autoZero"/>
        <c:crossBetween val="midCat"/>
      </c:valAx>
    </c:plotArea>
    <c:plotVisOnly val="1"/>
    <c:dispBlanksAs val="gap"/>
    <c:showDLblsOverMax val="0"/>
  </c:chart>
  <c:userShapes r:id="rId1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rotection>
    <c:chartObject val="0"/>
    <c:data val="0"/>
    <c:formatting val="0"/>
    <c:selection val="0"/>
    <c:userInterface val="0"/>
  </c:protection>
  <c:chart>
    <c:title>
      <c:tx>
        <c:rich>
          <a:bodyPr/>
          <a:lstStyle/>
          <a:p>
            <a:pPr>
              <a:defRPr sz="1000"/>
            </a:pPr>
            <a:r>
              <a:rPr lang="en-US" sz="1400"/>
              <a:t>Austragsmenge (kumulativ) </a:t>
            </a:r>
            <a:br>
              <a:rPr lang="en-US" sz="1400"/>
            </a:br>
            <a:r>
              <a:rPr lang="en-US" sz="1400"/>
              <a:t>- Prognose - </a:t>
            </a:r>
          </a:p>
        </c:rich>
      </c:tx>
      <c:layout>
        <c:manualLayout>
          <c:xMode val="edge"/>
          <c:yMode val="edge"/>
          <c:x val="0.39025033304777912"/>
          <c:y val="8.420636184827284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5922850071269909"/>
          <c:y val="0.21711422306617631"/>
          <c:w val="0.65480432447718506"/>
          <c:h val="0.5354454841802847"/>
        </c:manualLayout>
      </c:layout>
      <c:scatterChart>
        <c:scatterStyle val="smoothMarker"/>
        <c:varyColors val="0"/>
        <c:ser>
          <c:idx val="3"/>
          <c:order val="0"/>
          <c:spPr>
            <a:ln>
              <a:solidFill>
                <a:srgbClr val="478F93"/>
              </a:solidFill>
            </a:ln>
          </c:spPr>
          <c:marker>
            <c:spPr>
              <a:noFill/>
              <a:ln>
                <a:noFill/>
              </a:ln>
            </c:spPr>
          </c:marker>
          <c:trendline>
            <c:trendlineType val="log"/>
            <c:dispRSqr val="0"/>
            <c:dispEq val="0"/>
          </c:trendline>
          <c:trendline>
            <c:trendlineType val="log"/>
            <c:forward val="10"/>
            <c:dispRSqr val="0"/>
            <c:dispEq val="0"/>
          </c:trendline>
          <c:xVal>
            <c:numRef>
              <c:f>Projekt!$E$29:$AA$29</c:f>
              <c:numCache>
                <c:formatCode>General</c:formatCode>
                <c:ptCount val="23"/>
                <c:pt idx="0">
                  <c:v>#N/A</c:v>
                </c:pt>
                <c:pt idx="1">
                  <c:v>#N/A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13</c:v>
                </c:pt>
                <c:pt idx="15">
                  <c:v>14</c:v>
                </c:pt>
                <c:pt idx="16">
                  <c:v>15</c:v>
                </c:pt>
                <c:pt idx="17">
                  <c:v>16</c:v>
                </c:pt>
                <c:pt idx="18">
                  <c:v>17</c:v>
                </c:pt>
                <c:pt idx="19">
                  <c:v>18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</c:numCache>
            </c:numRef>
          </c:xVal>
          <c:yVal>
            <c:numRef>
              <c:f>Projekt!$E$37:$AA$37</c:f>
              <c:numCache>
                <c:formatCode>0.0</c:formatCode>
                <c:ptCount val="23"/>
                <c:pt idx="0">
                  <c:v>#N/A</c:v>
                </c:pt>
                <c:pt idx="1">
                  <c:v>#N/A</c:v>
                </c:pt>
                <c:pt idx="2">
                  <c:v>29.25</c:v>
                </c:pt>
                <c:pt idx="3">
                  <c:v>67.5</c:v>
                </c:pt>
                <c:pt idx="4">
                  <c:v>97.75</c:v>
                </c:pt>
                <c:pt idx="5">
                  <c:v>117.75</c:v>
                </c:pt>
                <c:pt idx="6">
                  <c:v>135.75</c:v>
                </c:pt>
                <c:pt idx="7">
                  <c:v>148.33000000000001</c:v>
                </c:pt>
                <c:pt idx="8">
                  <c:v>155.23000000000002</c:v>
                </c:pt>
                <c:pt idx="9">
                  <c:v>188.38000000000002</c:v>
                </c:pt>
                <c:pt idx="10">
                  <c:v>215.88000000000002</c:v>
                </c:pt>
                <c:pt idx="11">
                  <c:v>238.38000000000002</c:v>
                </c:pt>
                <c:pt idx="12">
                  <c:v>249.78000000000003</c:v>
                </c:pt>
                <c:pt idx="13">
                  <c:v>256.48</c:v>
                </c:pt>
                <c:pt idx="14">
                  <c:v>261.08000000000004</c:v>
                </c:pt>
                <c:pt idx="15">
                  <c:v>266.14000000000004</c:v>
                </c:pt>
                <c:pt idx="16">
                  <c:v>269.02000000000004</c:v>
                </c:pt>
                <c:pt idx="17">
                  <c:v>270.16000000000003</c:v>
                </c:pt>
                <c:pt idx="18">
                  <c:v>270.74</c:v>
                </c:pt>
                <c:pt idx="19">
                  <c:v>271.19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3FC-464D-990B-4A388CDBCA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2423168"/>
        <c:axId val="102843136"/>
      </c:scatterChart>
      <c:valAx>
        <c:axId val="102423168"/>
        <c:scaling>
          <c:orientation val="minMax"/>
          <c:max val="3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de-DE" sz="1200" b="0"/>
                  <a:t>Sanierungsjahre</a:t>
                </a:r>
              </a:p>
            </c:rich>
          </c:tx>
          <c:layout>
            <c:manualLayout>
              <c:xMode val="edge"/>
              <c:yMode val="edge"/>
              <c:x val="0.44229888569101172"/>
              <c:y val="0.84099332212118338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02843136"/>
        <c:crosses val="autoZero"/>
        <c:crossBetween val="midCat"/>
      </c:valAx>
      <c:valAx>
        <c:axId val="102843136"/>
        <c:scaling>
          <c:orientation val="minMax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sz="1400"/>
                  <a:t>kg</a:t>
                </a:r>
              </a:p>
            </c:rich>
          </c:tx>
          <c:layout>
            <c:manualLayout>
              <c:xMode val="edge"/>
              <c:yMode val="edge"/>
              <c:x val="6.5186638907381064E-2"/>
              <c:y val="0.49189916300814579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102423168"/>
        <c:crosses val="autoZero"/>
        <c:crossBetween val="midCat"/>
      </c:valAx>
    </c:plotArea>
    <c:plotVisOnly val="1"/>
    <c:dispBlanksAs val="gap"/>
    <c:showDLblsOverMax val="0"/>
  </c:chart>
  <c:userShapes r:id="rId1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rotection>
    <c:chartObject val="0"/>
    <c:data val="0"/>
    <c:formatting val="0"/>
    <c:selection val="0"/>
    <c:userInterface val="0"/>
  </c:protection>
  <c:chart>
    <c:title>
      <c:tx>
        <c:rich>
          <a:bodyPr/>
          <a:lstStyle/>
          <a:p>
            <a:pPr>
              <a:defRPr/>
            </a:pPr>
            <a:r>
              <a:rPr lang="en-US" sz="1400"/>
              <a:t>Gesamtkosten pro kg Schadstoff</a:t>
            </a:r>
          </a:p>
          <a:p>
            <a:pPr>
              <a:defRPr/>
            </a:pPr>
            <a:r>
              <a:rPr lang="en-US" sz="1400"/>
              <a:t>im Sanierungsverlauf</a:t>
            </a:r>
          </a:p>
        </c:rich>
      </c:tx>
      <c:layout>
        <c:manualLayout>
          <c:xMode val="edge"/>
          <c:yMode val="edge"/>
          <c:x val="0.3051901082786902"/>
          <c:y val="7.234516672420136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924248607639672"/>
          <c:y val="0.21083799850225507"/>
          <c:w val="0.57149952463356113"/>
          <c:h val="0.59736607277138742"/>
        </c:manualLayout>
      </c:layout>
      <c:scatterChart>
        <c:scatterStyle val="smoothMarker"/>
        <c:varyColors val="0"/>
        <c:ser>
          <c:idx val="7"/>
          <c:order val="0"/>
          <c:spPr>
            <a:ln>
              <a:solidFill>
                <a:srgbClr val="9A0000"/>
              </a:solidFill>
            </a:ln>
          </c:spPr>
          <c:marker>
            <c:symbol val="diamond"/>
            <c:size val="6"/>
            <c:spPr>
              <a:noFill/>
              <a:ln>
                <a:noFill/>
              </a:ln>
            </c:spPr>
          </c:marker>
          <c:xVal>
            <c:numRef>
              <c:f>Projekt!$E$14:$AA$14</c:f>
              <c:numCache>
                <c:formatCode>General</c:formatCode>
                <c:ptCount val="23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</c:numCache>
            </c:numRef>
          </c:xVal>
          <c:yVal>
            <c:numRef>
              <c:f>Projekt!$E$39:$AA$39</c:f>
              <c:numCache>
                <c:formatCode>#,##0</c:formatCode>
                <c:ptCount val="23"/>
                <c:pt idx="0">
                  <c:v>#N/A</c:v>
                </c:pt>
                <c:pt idx="1">
                  <c:v>#N/A</c:v>
                </c:pt>
                <c:pt idx="2">
                  <c:v>5401.709401690935</c:v>
                </c:pt>
                <c:pt idx="3">
                  <c:v>2614.3790849604852</c:v>
                </c:pt>
                <c:pt idx="4">
                  <c:v>3272.7272727164541</c:v>
                </c:pt>
                <c:pt idx="5">
                  <c:v>5299.9999999735001</c:v>
                </c:pt>
                <c:pt idx="6">
                  <c:v>6222.2222221876546</c:v>
                </c:pt>
                <c:pt idx="7">
                  <c:v>11923.688394181847</c:v>
                </c:pt>
                <c:pt idx="8">
                  <c:v>19855.072463480359</c:v>
                </c:pt>
                <c:pt idx="9">
                  <c:v>2956.2594268387443</c:v>
                </c:pt>
                <c:pt idx="10">
                  <c:v>4836.36363634605</c:v>
                </c:pt>
                <c:pt idx="11">
                  <c:v>6533.3333333042965</c:v>
                </c:pt>
                <c:pt idx="12">
                  <c:v>18070.175438437982</c:v>
                </c:pt>
                <c:pt idx="13">
                  <c:v>28358.208954800622</c:v>
                </c:pt>
                <c:pt idx="14">
                  <c:v>36521.739129640831</c:v>
                </c:pt>
                <c:pt idx="15">
                  <c:v>27865.612647670641</c:v>
                </c:pt>
                <c:pt idx="16">
                  <c:v>43749.999998480904</c:v>
                </c:pt>
                <c:pt idx="17">
                  <c:v>82456.140343644205</c:v>
                </c:pt>
                <c:pt idx="18">
                  <c:v>158620.68962782403</c:v>
                </c:pt>
                <c:pt idx="19">
                  <c:v>175555.55551654322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7455-490F-8754-37AAE13D472F}"/>
            </c:ext>
          </c:extLst>
        </c:ser>
        <c:ser>
          <c:idx val="0"/>
          <c:order val="1"/>
          <c:spPr>
            <a:ln w="22225" cmpd="sng">
              <a:solidFill>
                <a:schemeClr val="tx2"/>
              </a:solidFill>
            </a:ln>
          </c:spPr>
          <c:marker>
            <c:symbol val="none"/>
          </c:marker>
          <c:dLbls>
            <c:dLbl>
              <c:idx val="14"/>
              <c:layout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D764-43C7-938E-705BE1DF2A9A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dLblPos val="t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</c:ext>
            </c:extLst>
          </c:dLbls>
          <c:xVal>
            <c:numRef>
              <c:f>Projekt!$J$14:$AA$14</c:f>
              <c:numCache>
                <c:formatCode>General</c:formatCode>
                <c:ptCount val="18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</c:numCache>
            </c:numRef>
          </c:xVal>
          <c:yVal>
            <c:numRef>
              <c:f>Projekt!$E$34:$AA$34</c:f>
              <c:numCache>
                <c:formatCode>#,##0</c:formatCode>
                <c:ptCount val="23"/>
                <c:pt idx="0">
                  <c:v>8613.8869427338759</c:v>
                </c:pt>
                <c:pt idx="1">
                  <c:v>8613.8869427338759</c:v>
                </c:pt>
                <c:pt idx="2">
                  <c:v>8613.8869427338759</c:v>
                </c:pt>
                <c:pt idx="3">
                  <c:v>8613.8869427338759</c:v>
                </c:pt>
                <c:pt idx="4">
                  <c:v>8613.8869427338759</c:v>
                </c:pt>
                <c:pt idx="5">
                  <c:v>8613.8869427338759</c:v>
                </c:pt>
                <c:pt idx="6">
                  <c:v>8613.8869427338759</c:v>
                </c:pt>
                <c:pt idx="7">
                  <c:v>8613.8869427338759</c:v>
                </c:pt>
                <c:pt idx="8">
                  <c:v>8613.8869427338759</c:v>
                </c:pt>
                <c:pt idx="9">
                  <c:v>8613.8869427338759</c:v>
                </c:pt>
                <c:pt idx="10">
                  <c:v>8613.8869427338759</c:v>
                </c:pt>
                <c:pt idx="11">
                  <c:v>8613.8869427338759</c:v>
                </c:pt>
                <c:pt idx="12">
                  <c:v>8613.8869427338759</c:v>
                </c:pt>
                <c:pt idx="13">
                  <c:v>8613.8869427338759</c:v>
                </c:pt>
                <c:pt idx="14">
                  <c:v>8613.8869427338759</c:v>
                </c:pt>
                <c:pt idx="15">
                  <c:v>8613.8869427338759</c:v>
                </c:pt>
                <c:pt idx="16">
                  <c:v>8613.8869427338759</c:v>
                </c:pt>
                <c:pt idx="17">
                  <c:v>8613.8869427338759</c:v>
                </c:pt>
                <c:pt idx="18">
                  <c:v>8613.8869427338759</c:v>
                </c:pt>
                <c:pt idx="19">
                  <c:v>8613.8869427338759</c:v>
                </c:pt>
                <c:pt idx="20">
                  <c:v>8613.8869427338759</c:v>
                </c:pt>
                <c:pt idx="21">
                  <c:v>8613.8869427338759</c:v>
                </c:pt>
                <c:pt idx="22">
                  <c:v>8613.8869427338759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7455-490F-8754-37AAE13D472F}"/>
            </c:ext>
          </c:extLst>
        </c:ser>
        <c:ser>
          <c:idx val="1"/>
          <c:order val="2"/>
          <c:spPr>
            <a:ln w="19050">
              <a:solidFill>
                <a:srgbClr val="4BACC6">
                  <a:lumMod val="75000"/>
                </a:srgbClr>
              </a:solidFill>
              <a:prstDash val="sysDash"/>
            </a:ln>
          </c:spPr>
          <c:marker>
            <c:symbol val="none"/>
          </c:marker>
          <c:dLbls>
            <c:dLbl>
              <c:idx val="14"/>
              <c:layout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D764-43C7-938E-705BE1DF2A9A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</c:ext>
            </c:extLst>
          </c:dLbls>
          <c:xVal>
            <c:numRef>
              <c:f>Projekt!$J$14:$AA$14</c:f>
              <c:numCache>
                <c:formatCode>General</c:formatCode>
                <c:ptCount val="18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</c:numCache>
            </c:numRef>
          </c:xVal>
          <c:yVal>
            <c:numRef>
              <c:f>Projekt!$E$42:$AA$42</c:f>
              <c:numCache>
                <c:formatCode>#,##0</c:formatCode>
                <c:ptCount val="23"/>
                <c:pt idx="0">
                  <c:v>7000</c:v>
                </c:pt>
                <c:pt idx="1">
                  <c:v>7000</c:v>
                </c:pt>
                <c:pt idx="2">
                  <c:v>7000</c:v>
                </c:pt>
                <c:pt idx="3">
                  <c:v>7000</c:v>
                </c:pt>
                <c:pt idx="4">
                  <c:v>7000</c:v>
                </c:pt>
                <c:pt idx="5">
                  <c:v>7000</c:v>
                </c:pt>
                <c:pt idx="6">
                  <c:v>7000</c:v>
                </c:pt>
                <c:pt idx="7">
                  <c:v>7000</c:v>
                </c:pt>
                <c:pt idx="8">
                  <c:v>7000</c:v>
                </c:pt>
                <c:pt idx="9">
                  <c:v>7000</c:v>
                </c:pt>
                <c:pt idx="10">
                  <c:v>7000</c:v>
                </c:pt>
                <c:pt idx="11">
                  <c:v>7000</c:v>
                </c:pt>
                <c:pt idx="12">
                  <c:v>7000</c:v>
                </c:pt>
                <c:pt idx="13">
                  <c:v>7000</c:v>
                </c:pt>
                <c:pt idx="14">
                  <c:v>7000</c:v>
                </c:pt>
                <c:pt idx="15">
                  <c:v>7000</c:v>
                </c:pt>
                <c:pt idx="16">
                  <c:v>7000</c:v>
                </c:pt>
                <c:pt idx="17">
                  <c:v>7000</c:v>
                </c:pt>
                <c:pt idx="18">
                  <c:v>7000</c:v>
                </c:pt>
                <c:pt idx="19">
                  <c:v>7000</c:v>
                </c:pt>
                <c:pt idx="20">
                  <c:v>7000</c:v>
                </c:pt>
                <c:pt idx="21">
                  <c:v>7000</c:v>
                </c:pt>
                <c:pt idx="22">
                  <c:v>7000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7455-490F-8754-37AAE13D472F}"/>
            </c:ext>
          </c:extLst>
        </c:ser>
        <c:ser>
          <c:idx val="2"/>
          <c:order val="3"/>
          <c:spPr>
            <a:ln w="19050">
              <a:solidFill>
                <a:schemeClr val="accent6">
                  <a:lumMod val="75000"/>
                </a:schemeClr>
              </a:solidFill>
              <a:prstDash val="sysDot"/>
            </a:ln>
          </c:spPr>
          <c:marker>
            <c:symbol val="none"/>
          </c:marker>
          <c:dLbls>
            <c:dLbl>
              <c:idx val="12"/>
              <c:layout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D764-43C7-938E-705BE1DF2A9A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</c:ext>
            </c:extLst>
          </c:dLbls>
          <c:xVal>
            <c:numRef>
              <c:f>Projekt!$J$14:$AA$14</c:f>
              <c:numCache>
                <c:formatCode>General</c:formatCode>
                <c:ptCount val="18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</c:numCache>
            </c:numRef>
          </c:xVal>
          <c:yVal>
            <c:numRef>
              <c:f>Projekt!$E$43:$AA$43</c:f>
              <c:numCache>
                <c:formatCode>#,##0</c:formatCode>
                <c:ptCount val="23"/>
                <c:pt idx="0">
                  <c:v>4400</c:v>
                </c:pt>
                <c:pt idx="1">
                  <c:v>4400</c:v>
                </c:pt>
                <c:pt idx="2">
                  <c:v>4400</c:v>
                </c:pt>
                <c:pt idx="3">
                  <c:v>4400</c:v>
                </c:pt>
                <c:pt idx="4">
                  <c:v>4400</c:v>
                </c:pt>
                <c:pt idx="5">
                  <c:v>4400</c:v>
                </c:pt>
                <c:pt idx="6">
                  <c:v>4400</c:v>
                </c:pt>
                <c:pt idx="7">
                  <c:v>4400</c:v>
                </c:pt>
                <c:pt idx="8">
                  <c:v>4400</c:v>
                </c:pt>
                <c:pt idx="9">
                  <c:v>4400</c:v>
                </c:pt>
                <c:pt idx="10">
                  <c:v>4400</c:v>
                </c:pt>
                <c:pt idx="11">
                  <c:v>4400</c:v>
                </c:pt>
                <c:pt idx="12">
                  <c:v>4400</c:v>
                </c:pt>
                <c:pt idx="13">
                  <c:v>4400</c:v>
                </c:pt>
                <c:pt idx="14">
                  <c:v>4400</c:v>
                </c:pt>
                <c:pt idx="15">
                  <c:v>4400</c:v>
                </c:pt>
                <c:pt idx="16">
                  <c:v>4400</c:v>
                </c:pt>
                <c:pt idx="17">
                  <c:v>4400</c:v>
                </c:pt>
                <c:pt idx="18">
                  <c:v>4400</c:v>
                </c:pt>
                <c:pt idx="19">
                  <c:v>4400</c:v>
                </c:pt>
                <c:pt idx="20">
                  <c:v>4400</c:v>
                </c:pt>
                <c:pt idx="21">
                  <c:v>4400</c:v>
                </c:pt>
                <c:pt idx="22">
                  <c:v>4400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7455-490F-8754-37AAE13D47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0844288"/>
        <c:axId val="100845824"/>
      </c:scatterChart>
      <c:valAx>
        <c:axId val="100844288"/>
        <c:scaling>
          <c:orientation val="minMax"/>
          <c:max val="2020"/>
          <c:min val="1995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de-DE"/>
          </a:p>
        </c:txPr>
        <c:crossAx val="100845824"/>
        <c:crosses val="autoZero"/>
        <c:crossBetween val="midCat"/>
      </c:valAx>
      <c:valAx>
        <c:axId val="100845824"/>
        <c:scaling>
          <c:orientation val="minMax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sz="1400"/>
                  <a:t>€/kg</a:t>
                </a:r>
              </a:p>
            </c:rich>
          </c:tx>
          <c:layout>
            <c:manualLayout>
              <c:xMode val="edge"/>
              <c:yMode val="edge"/>
              <c:x val="2.0411074213139032E-2"/>
              <c:y val="0.47797935843996986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de-DE"/>
          </a:p>
        </c:txPr>
        <c:crossAx val="100844288"/>
        <c:crosses val="autoZero"/>
        <c:crossBetween val="midCat"/>
      </c:valAx>
    </c:plotArea>
    <c:plotVisOnly val="1"/>
    <c:dispBlanksAs val="gap"/>
    <c:showDLblsOverMax val="0"/>
  </c:chart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000"/>
              <a:t>Austragsmenge (jährlich)</a:t>
            </a:r>
            <a:br>
              <a:rPr lang="en-US" sz="1000"/>
            </a:br>
            <a:r>
              <a:rPr lang="en-US" sz="1000"/>
              <a:t> im Sanierungsverlauf</a:t>
            </a:r>
          </a:p>
        </c:rich>
      </c:tx>
      <c:layout>
        <c:manualLayout>
          <c:xMode val="edge"/>
          <c:yMode val="edge"/>
          <c:x val="0.29358531746031746"/>
          <c:y val="1.773699763593380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6363152268820644"/>
          <c:y val="0.24215261831588739"/>
          <c:w val="0.64488619678383063"/>
          <c:h val="0.62987326754181394"/>
        </c:manualLayout>
      </c:layout>
      <c:scatterChart>
        <c:scatterStyle val="smoothMarker"/>
        <c:varyColors val="0"/>
        <c:ser>
          <c:idx val="2"/>
          <c:order val="0"/>
          <c:spPr>
            <a:ln w="19050">
              <a:solidFill>
                <a:srgbClr val="9A0000"/>
              </a:solidFill>
              <a:prstDash val="sysDash"/>
            </a:ln>
          </c:spPr>
          <c:marker>
            <c:spPr>
              <a:noFill/>
              <a:ln>
                <a:noFill/>
              </a:ln>
            </c:spPr>
          </c:marker>
          <c:xVal>
            <c:numRef>
              <c:f>Projekt!$E$14:$AA$14</c:f>
              <c:numCache>
                <c:formatCode>General</c:formatCode>
                <c:ptCount val="23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</c:numCache>
            </c:numRef>
          </c:xVal>
          <c:yVal>
            <c:numRef>
              <c:f>Projekt!$E$36:$AA$36</c:f>
              <c:numCache>
                <c:formatCode>0.0</c:formatCode>
                <c:ptCount val="23"/>
                <c:pt idx="0">
                  <c:v>#N/A</c:v>
                </c:pt>
                <c:pt idx="1">
                  <c:v>#N/A</c:v>
                </c:pt>
                <c:pt idx="2">
                  <c:v>29.25</c:v>
                </c:pt>
                <c:pt idx="3">
                  <c:v>38.25</c:v>
                </c:pt>
                <c:pt idx="4">
                  <c:v>30.25</c:v>
                </c:pt>
                <c:pt idx="5">
                  <c:v>20</c:v>
                </c:pt>
                <c:pt idx="6">
                  <c:v>18</c:v>
                </c:pt>
                <c:pt idx="7">
                  <c:v>12.58</c:v>
                </c:pt>
                <c:pt idx="8">
                  <c:v>6.9</c:v>
                </c:pt>
                <c:pt idx="9">
                  <c:v>33.15</c:v>
                </c:pt>
                <c:pt idx="10">
                  <c:v>27.5</c:v>
                </c:pt>
                <c:pt idx="11">
                  <c:v>22.5</c:v>
                </c:pt>
                <c:pt idx="12">
                  <c:v>11.4</c:v>
                </c:pt>
                <c:pt idx="13">
                  <c:v>6.7</c:v>
                </c:pt>
                <c:pt idx="14">
                  <c:v>4.5999999999999996</c:v>
                </c:pt>
                <c:pt idx="15">
                  <c:v>5.0599999999999996</c:v>
                </c:pt>
                <c:pt idx="16">
                  <c:v>2.88</c:v>
                </c:pt>
                <c:pt idx="17">
                  <c:v>1.1399999999999999</c:v>
                </c:pt>
                <c:pt idx="18">
                  <c:v>0.57999999999999996</c:v>
                </c:pt>
                <c:pt idx="19">
                  <c:v>0.45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4B2-4C4F-8939-169647251D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2257408"/>
        <c:axId val="102259328"/>
      </c:scatterChart>
      <c:valAx>
        <c:axId val="102257408"/>
        <c:scaling>
          <c:orientation val="minMax"/>
          <c:max val="2020"/>
          <c:min val="1995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de-DE"/>
          </a:p>
        </c:txPr>
        <c:crossAx val="102259328"/>
        <c:crosses val="autoZero"/>
        <c:crossBetween val="midCat"/>
      </c:valAx>
      <c:valAx>
        <c:axId val="102259328"/>
        <c:scaling>
          <c:orientation val="minMax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900"/>
                </a:pPr>
                <a:r>
                  <a:rPr lang="en-US" sz="900"/>
                  <a:t>kg/a</a:t>
                </a:r>
              </a:p>
            </c:rich>
          </c:tx>
          <c:layout>
            <c:manualLayout>
              <c:xMode val="edge"/>
              <c:yMode val="edge"/>
              <c:x val="1.4738231067710281E-2"/>
              <c:y val="0.4483446465743508"/>
            </c:manualLayout>
          </c:layout>
          <c:overlay val="0"/>
        </c:title>
        <c:numFmt formatCode="0.0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de-DE"/>
          </a:p>
        </c:txPr>
        <c:crossAx val="102257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de-DE" sz="1000"/>
              <a:t>Austragsmenge </a:t>
            </a:r>
            <a:r>
              <a:rPr lang="de-DE" sz="1000" baseline="-25000"/>
              <a:t>kumulativ, Zunahme%</a:t>
            </a:r>
          </a:p>
        </c:rich>
      </c:tx>
      <c:layout>
        <c:manualLayout>
          <c:xMode val="edge"/>
          <c:yMode val="edge"/>
          <c:x val="0.26975543422408521"/>
          <c:y val="3.966687799804561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2225653383477303"/>
          <c:y val="0.22094595718781354"/>
          <c:w val="0.6879561907230235"/>
          <c:h val="0.64612213580369682"/>
        </c:manualLayout>
      </c:layout>
      <c:scatterChart>
        <c:scatterStyle val="smoothMarker"/>
        <c:varyColors val="0"/>
        <c:ser>
          <c:idx val="4"/>
          <c:order val="0"/>
          <c:spPr>
            <a:ln w="22225">
              <a:solidFill>
                <a:schemeClr val="accent1"/>
              </a:solidFill>
            </a:ln>
          </c:spPr>
          <c:marker>
            <c:spPr>
              <a:solidFill>
                <a:schemeClr val="accent1"/>
              </a:solidFill>
            </c:spPr>
          </c:marker>
          <c:xVal>
            <c:numRef>
              <c:f>Projekt!$E$14:$AA$14</c:f>
              <c:numCache>
                <c:formatCode>General</c:formatCode>
                <c:ptCount val="23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</c:numCache>
            </c:numRef>
          </c:xVal>
          <c:yVal>
            <c:numRef>
              <c:f>Projekt!$E$40:$AA$40</c:f>
              <c:numCache>
                <c:formatCode>0.0</c:formatCode>
                <c:ptCount val="23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44.81480817558397</c:v>
                </c:pt>
                <c:pt idx="5">
                  <c:v>20.460355963134937</c:v>
                </c:pt>
                <c:pt idx="6">
                  <c:v>15.286622905594657</c:v>
                </c:pt>
                <c:pt idx="7">
                  <c:v>9.2670343081374451</c:v>
                </c:pt>
                <c:pt idx="8">
                  <c:v>4.6517896142527091</c:v>
                </c:pt>
                <c:pt idx="9">
                  <c:v>21.355406728376813</c:v>
                </c:pt>
                <c:pt idx="10">
                  <c:v>14.59815189520374</c:v>
                </c:pt>
                <c:pt idx="11">
                  <c:v>10.422456437722047</c:v>
                </c:pt>
                <c:pt idx="12">
                  <c:v>4.7822801920345608</c:v>
                </c:pt>
                <c:pt idx="13">
                  <c:v>2.6823603698310317</c:v>
                </c:pt>
                <c:pt idx="14">
                  <c:v>1.7935120947632617</c:v>
                </c:pt>
                <c:pt idx="15">
                  <c:v>1.9381031891334772</c:v>
                </c:pt>
                <c:pt idx="16">
                  <c:v>1.0821371803510473</c:v>
                </c:pt>
                <c:pt idx="17">
                  <c:v>0.42376029946619448</c:v>
                </c:pt>
                <c:pt idx="18">
                  <c:v>0.21468758459106665</c:v>
                </c:pt>
                <c:pt idx="19">
                  <c:v>0.1662111189254919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91F-4E12-8B8C-2A6E59F2B589}"/>
            </c:ext>
          </c:extLst>
        </c:ser>
        <c:ser>
          <c:idx val="0"/>
          <c:order val="1"/>
          <c:spPr>
            <a:ln>
              <a:solidFill>
                <a:schemeClr val="accent2">
                  <a:lumMod val="75000"/>
                </a:schemeClr>
              </a:solidFill>
              <a:prstDash val="sysDot"/>
            </a:ln>
          </c:spPr>
          <c:marker>
            <c:symbol val="none"/>
          </c:marker>
          <c:xVal>
            <c:numRef>
              <c:f>Projekt!$E$14:$AA$14</c:f>
              <c:numCache>
                <c:formatCode>General</c:formatCode>
                <c:ptCount val="23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</c:numCache>
            </c:numRef>
          </c:xVal>
          <c:yVal>
            <c:numRef>
              <c:f>Projekt!$E$33:$AA$33</c:f>
              <c:numCache>
                <c:formatCode>#,##0.0</c:formatCode>
                <c:ptCount val="23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891F-4E12-8B8C-2A6E59F2B5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339072"/>
        <c:axId val="94340608"/>
      </c:scatterChart>
      <c:valAx>
        <c:axId val="94339072"/>
        <c:scaling>
          <c:orientation val="minMax"/>
          <c:max val="2020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de-DE"/>
          </a:p>
        </c:txPr>
        <c:crossAx val="94340608"/>
        <c:crosses val="autoZero"/>
        <c:crossBetween val="midCat"/>
      </c:valAx>
      <c:valAx>
        <c:axId val="94340608"/>
        <c:scaling>
          <c:orientation val="minMax"/>
          <c:max val="15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%</a:t>
                </a:r>
              </a:p>
            </c:rich>
          </c:tx>
          <c:layout>
            <c:manualLayout>
              <c:xMode val="edge"/>
              <c:yMode val="edge"/>
              <c:x val="3.0779629629629629E-2"/>
              <c:y val="0.47002814814814814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de-DE"/>
          </a:p>
        </c:txPr>
        <c:crossAx val="94339072"/>
        <c:crosses val="autoZero"/>
        <c:crossBetween val="midCat"/>
        <c:majorUnit val="3"/>
      </c:valAx>
    </c:plotArea>
    <c:plotVisOnly val="1"/>
    <c:dispBlanksAs val="gap"/>
    <c:showDLblsOverMax val="0"/>
  </c:chart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000"/>
              <a:t>Gesamtkosten pro kg Schadstoff</a:t>
            </a:r>
          </a:p>
          <a:p>
            <a:pPr>
              <a:defRPr/>
            </a:pPr>
            <a:r>
              <a:rPr lang="en-US" sz="1000"/>
              <a:t>im Sanierungsverlauf</a:t>
            </a:r>
          </a:p>
        </c:rich>
      </c:tx>
      <c:layout>
        <c:manualLayout>
          <c:xMode val="edge"/>
          <c:yMode val="edge"/>
          <c:x val="0.28897290401272097"/>
          <c:y val="2.129248568727441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8501935636811454"/>
          <c:y val="0.25763621962124028"/>
          <c:w val="0.60712097378502883"/>
          <c:h val="0.59736607277138742"/>
        </c:manualLayout>
      </c:layout>
      <c:scatterChart>
        <c:scatterStyle val="smoothMarker"/>
        <c:varyColors val="0"/>
        <c:ser>
          <c:idx val="7"/>
          <c:order val="0"/>
          <c:spPr>
            <a:ln>
              <a:solidFill>
                <a:srgbClr val="9A0000"/>
              </a:solidFill>
            </a:ln>
          </c:spPr>
          <c:marker>
            <c:symbol val="diamond"/>
            <c:size val="6"/>
            <c:spPr>
              <a:noFill/>
              <a:ln>
                <a:noFill/>
              </a:ln>
            </c:spPr>
          </c:marker>
          <c:xVal>
            <c:numRef>
              <c:f>Projekt!$E$14:$AA$14</c:f>
              <c:numCache>
                <c:formatCode>General</c:formatCode>
                <c:ptCount val="23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</c:numCache>
            </c:numRef>
          </c:xVal>
          <c:yVal>
            <c:numRef>
              <c:f>Projekt!$E$39:$AA$39</c:f>
              <c:numCache>
                <c:formatCode>#,##0</c:formatCode>
                <c:ptCount val="23"/>
                <c:pt idx="0">
                  <c:v>#N/A</c:v>
                </c:pt>
                <c:pt idx="1">
                  <c:v>#N/A</c:v>
                </c:pt>
                <c:pt idx="2">
                  <c:v>5401.709401690935</c:v>
                </c:pt>
                <c:pt idx="3">
                  <c:v>2614.3790849604852</c:v>
                </c:pt>
                <c:pt idx="4">
                  <c:v>3272.7272727164541</c:v>
                </c:pt>
                <c:pt idx="5">
                  <c:v>5299.9999999735001</c:v>
                </c:pt>
                <c:pt idx="6">
                  <c:v>6222.2222221876546</c:v>
                </c:pt>
                <c:pt idx="7">
                  <c:v>11923.688394181847</c:v>
                </c:pt>
                <c:pt idx="8">
                  <c:v>19855.072463480359</c:v>
                </c:pt>
                <c:pt idx="9">
                  <c:v>2956.2594268387443</c:v>
                </c:pt>
                <c:pt idx="10">
                  <c:v>4836.36363634605</c:v>
                </c:pt>
                <c:pt idx="11">
                  <c:v>6533.3333333042965</c:v>
                </c:pt>
                <c:pt idx="12">
                  <c:v>18070.175438437982</c:v>
                </c:pt>
                <c:pt idx="13">
                  <c:v>28358.208954800622</c:v>
                </c:pt>
                <c:pt idx="14">
                  <c:v>36521.739129640831</c:v>
                </c:pt>
                <c:pt idx="15">
                  <c:v>27865.612647670641</c:v>
                </c:pt>
                <c:pt idx="16">
                  <c:v>43749.999998480904</c:v>
                </c:pt>
                <c:pt idx="17">
                  <c:v>82456.140343644205</c:v>
                </c:pt>
                <c:pt idx="18">
                  <c:v>158620.68962782403</c:v>
                </c:pt>
                <c:pt idx="19">
                  <c:v>175555.55551654322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DBC5-4D8A-924E-E496FC47C27D}"/>
            </c:ext>
          </c:extLst>
        </c:ser>
        <c:ser>
          <c:idx val="0"/>
          <c:order val="1"/>
          <c:spPr>
            <a:ln w="22225" cmpd="sng">
              <a:solidFill>
                <a:schemeClr val="tx2"/>
              </a:solidFill>
            </a:ln>
          </c:spPr>
          <c:marker>
            <c:symbol val="none"/>
          </c:marker>
          <c:xVal>
            <c:numRef>
              <c:f>Projekt!$J$14:$AA$14</c:f>
              <c:numCache>
                <c:formatCode>General</c:formatCode>
                <c:ptCount val="18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</c:numCache>
            </c:numRef>
          </c:xVal>
          <c:yVal>
            <c:numRef>
              <c:f>Projekt!$E$34:$AA$34</c:f>
              <c:numCache>
                <c:formatCode>#,##0</c:formatCode>
                <c:ptCount val="23"/>
                <c:pt idx="0">
                  <c:v>8613.8869427338759</c:v>
                </c:pt>
                <c:pt idx="1">
                  <c:v>8613.8869427338759</c:v>
                </c:pt>
                <c:pt idx="2">
                  <c:v>8613.8869427338759</c:v>
                </c:pt>
                <c:pt idx="3">
                  <c:v>8613.8869427338759</c:v>
                </c:pt>
                <c:pt idx="4">
                  <c:v>8613.8869427338759</c:v>
                </c:pt>
                <c:pt idx="5">
                  <c:v>8613.8869427338759</c:v>
                </c:pt>
                <c:pt idx="6">
                  <c:v>8613.8869427338759</c:v>
                </c:pt>
                <c:pt idx="7">
                  <c:v>8613.8869427338759</c:v>
                </c:pt>
                <c:pt idx="8">
                  <c:v>8613.8869427338759</c:v>
                </c:pt>
                <c:pt idx="9">
                  <c:v>8613.8869427338759</c:v>
                </c:pt>
                <c:pt idx="10">
                  <c:v>8613.8869427338759</c:v>
                </c:pt>
                <c:pt idx="11">
                  <c:v>8613.8869427338759</c:v>
                </c:pt>
                <c:pt idx="12">
                  <c:v>8613.8869427338759</c:v>
                </c:pt>
                <c:pt idx="13">
                  <c:v>8613.8869427338759</c:v>
                </c:pt>
                <c:pt idx="14">
                  <c:v>8613.8869427338759</c:v>
                </c:pt>
                <c:pt idx="15">
                  <c:v>8613.8869427338759</c:v>
                </c:pt>
                <c:pt idx="16">
                  <c:v>8613.8869427338759</c:v>
                </c:pt>
                <c:pt idx="17">
                  <c:v>8613.8869427338759</c:v>
                </c:pt>
                <c:pt idx="18">
                  <c:v>8613.8869427338759</c:v>
                </c:pt>
                <c:pt idx="19">
                  <c:v>8613.8869427338759</c:v>
                </c:pt>
                <c:pt idx="20">
                  <c:v>8613.8869427338759</c:v>
                </c:pt>
                <c:pt idx="21">
                  <c:v>8613.8869427338759</c:v>
                </c:pt>
                <c:pt idx="22">
                  <c:v>8613.8869427338759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DBC5-4D8A-924E-E496FC47C27D}"/>
            </c:ext>
          </c:extLst>
        </c:ser>
        <c:ser>
          <c:idx val="1"/>
          <c:order val="2"/>
          <c:spPr>
            <a:ln w="19050">
              <a:solidFill>
                <a:srgbClr val="4BACC6">
                  <a:lumMod val="75000"/>
                </a:srgbClr>
              </a:solidFill>
              <a:prstDash val="sysDash"/>
            </a:ln>
          </c:spPr>
          <c:marker>
            <c:symbol val="none"/>
          </c:marker>
          <c:xVal>
            <c:numRef>
              <c:f>Projekt!$E$14:$AA$14</c:f>
              <c:numCache>
                <c:formatCode>General</c:formatCode>
                <c:ptCount val="23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</c:numCache>
            </c:numRef>
          </c:xVal>
          <c:yVal>
            <c:numRef>
              <c:f>Projekt!$E$42:$AA$42</c:f>
              <c:numCache>
                <c:formatCode>#,##0</c:formatCode>
                <c:ptCount val="23"/>
                <c:pt idx="0">
                  <c:v>7000</c:v>
                </c:pt>
                <c:pt idx="1">
                  <c:v>7000</c:v>
                </c:pt>
                <c:pt idx="2">
                  <c:v>7000</c:v>
                </c:pt>
                <c:pt idx="3">
                  <c:v>7000</c:v>
                </c:pt>
                <c:pt idx="4">
                  <c:v>7000</c:v>
                </c:pt>
                <c:pt idx="5">
                  <c:v>7000</c:v>
                </c:pt>
                <c:pt idx="6">
                  <c:v>7000</c:v>
                </c:pt>
                <c:pt idx="7">
                  <c:v>7000</c:v>
                </c:pt>
                <c:pt idx="8">
                  <c:v>7000</c:v>
                </c:pt>
                <c:pt idx="9">
                  <c:v>7000</c:v>
                </c:pt>
                <c:pt idx="10">
                  <c:v>7000</c:v>
                </c:pt>
                <c:pt idx="11">
                  <c:v>7000</c:v>
                </c:pt>
                <c:pt idx="12">
                  <c:v>7000</c:v>
                </c:pt>
                <c:pt idx="13">
                  <c:v>7000</c:v>
                </c:pt>
                <c:pt idx="14">
                  <c:v>7000</c:v>
                </c:pt>
                <c:pt idx="15">
                  <c:v>7000</c:v>
                </c:pt>
                <c:pt idx="16">
                  <c:v>7000</c:v>
                </c:pt>
                <c:pt idx="17">
                  <c:v>7000</c:v>
                </c:pt>
                <c:pt idx="18">
                  <c:v>7000</c:v>
                </c:pt>
                <c:pt idx="19">
                  <c:v>7000</c:v>
                </c:pt>
                <c:pt idx="20">
                  <c:v>7000</c:v>
                </c:pt>
                <c:pt idx="21">
                  <c:v>7000</c:v>
                </c:pt>
                <c:pt idx="22">
                  <c:v>7000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DBC5-4D8A-924E-E496FC47C27D}"/>
            </c:ext>
          </c:extLst>
        </c:ser>
        <c:ser>
          <c:idx val="2"/>
          <c:order val="3"/>
          <c:spPr>
            <a:ln w="19050">
              <a:solidFill>
                <a:schemeClr val="accent6">
                  <a:lumMod val="75000"/>
                </a:schemeClr>
              </a:solidFill>
              <a:prstDash val="sysDot"/>
            </a:ln>
          </c:spPr>
          <c:marker>
            <c:symbol val="none"/>
          </c:marker>
          <c:xVal>
            <c:numRef>
              <c:f>Projekt!$E$14:$AA$14</c:f>
              <c:numCache>
                <c:formatCode>General</c:formatCode>
                <c:ptCount val="23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</c:numCache>
            </c:numRef>
          </c:xVal>
          <c:yVal>
            <c:numRef>
              <c:f>Projekt!$E$43:$AA$43</c:f>
              <c:numCache>
                <c:formatCode>#,##0</c:formatCode>
                <c:ptCount val="23"/>
                <c:pt idx="0">
                  <c:v>4400</c:v>
                </c:pt>
                <c:pt idx="1">
                  <c:v>4400</c:v>
                </c:pt>
                <c:pt idx="2">
                  <c:v>4400</c:v>
                </c:pt>
                <c:pt idx="3">
                  <c:v>4400</c:v>
                </c:pt>
                <c:pt idx="4">
                  <c:v>4400</c:v>
                </c:pt>
                <c:pt idx="5">
                  <c:v>4400</c:v>
                </c:pt>
                <c:pt idx="6">
                  <c:v>4400</c:v>
                </c:pt>
                <c:pt idx="7">
                  <c:v>4400</c:v>
                </c:pt>
                <c:pt idx="8">
                  <c:v>4400</c:v>
                </c:pt>
                <c:pt idx="9">
                  <c:v>4400</c:v>
                </c:pt>
                <c:pt idx="10">
                  <c:v>4400</c:v>
                </c:pt>
                <c:pt idx="11">
                  <c:v>4400</c:v>
                </c:pt>
                <c:pt idx="12">
                  <c:v>4400</c:v>
                </c:pt>
                <c:pt idx="13">
                  <c:v>4400</c:v>
                </c:pt>
                <c:pt idx="14">
                  <c:v>4400</c:v>
                </c:pt>
                <c:pt idx="15">
                  <c:v>4400</c:v>
                </c:pt>
                <c:pt idx="16">
                  <c:v>4400</c:v>
                </c:pt>
                <c:pt idx="17">
                  <c:v>4400</c:v>
                </c:pt>
                <c:pt idx="18">
                  <c:v>4400</c:v>
                </c:pt>
                <c:pt idx="19">
                  <c:v>4400</c:v>
                </c:pt>
                <c:pt idx="20">
                  <c:v>4400</c:v>
                </c:pt>
                <c:pt idx="21">
                  <c:v>4400</c:v>
                </c:pt>
                <c:pt idx="22">
                  <c:v>4400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DBC5-4D8A-924E-E496FC47C2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0844288"/>
        <c:axId val="100845824"/>
      </c:scatterChart>
      <c:valAx>
        <c:axId val="100844288"/>
        <c:scaling>
          <c:orientation val="minMax"/>
          <c:max val="2020"/>
          <c:min val="1995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de-DE"/>
          </a:p>
        </c:txPr>
        <c:crossAx val="100845824"/>
        <c:crosses val="autoZero"/>
        <c:crossBetween val="midCat"/>
      </c:valAx>
      <c:valAx>
        <c:axId val="100845824"/>
        <c:scaling>
          <c:orientation val="minMax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€/kg</a:t>
                </a:r>
              </a:p>
            </c:rich>
          </c:tx>
          <c:layout>
            <c:manualLayout>
              <c:xMode val="edge"/>
              <c:yMode val="edge"/>
              <c:x val="2.0411074213139032E-2"/>
              <c:y val="0.47797935843996986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de-DE"/>
          </a:p>
        </c:txPr>
        <c:crossAx val="10084428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de-DE" sz="1000"/>
              <a:t>Konzentration</a:t>
            </a:r>
            <a:br>
              <a:rPr lang="de-DE" sz="1000"/>
            </a:br>
            <a:r>
              <a:rPr lang="de-DE" sz="1000"/>
              <a:t> im Sanierungsverlauf</a:t>
            </a:r>
          </a:p>
        </c:rich>
      </c:tx>
      <c:layout>
        <c:manualLayout>
          <c:xMode val="edge"/>
          <c:yMode val="edge"/>
          <c:x val="0.36128888888888888"/>
          <c:y val="2.1594444444444447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4196162980294203"/>
          <c:y val="0.220105"/>
          <c:w val="0.66843389716401713"/>
          <c:h val="0.65149611111111116"/>
        </c:manualLayout>
      </c:layout>
      <c:scatterChart>
        <c:scatterStyle val="smoothMarker"/>
        <c:varyColors val="0"/>
        <c:ser>
          <c:idx val="0"/>
          <c:order val="0"/>
          <c:marker>
            <c:symbol val="diamond"/>
            <c:size val="5"/>
          </c:marker>
          <c:trendline>
            <c:trendlineType val="power"/>
            <c:dispRSqr val="0"/>
            <c:dispEq val="0"/>
          </c:trendline>
          <c:xVal>
            <c:numRef>
              <c:f>Projekt!$E$14:$AA$14</c:f>
              <c:numCache>
                <c:formatCode>General</c:formatCode>
                <c:ptCount val="23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</c:numCache>
            </c:numRef>
          </c:xVal>
          <c:yVal>
            <c:numRef>
              <c:f>Projekt!$E$15:$AA$15</c:f>
              <c:numCache>
                <c:formatCode>#,##0</c:formatCode>
                <c:ptCount val="23"/>
                <c:pt idx="2">
                  <c:v>7500</c:v>
                </c:pt>
                <c:pt idx="3">
                  <c:v>7500</c:v>
                </c:pt>
                <c:pt idx="4">
                  <c:v>5500</c:v>
                </c:pt>
                <c:pt idx="5">
                  <c:v>5000</c:v>
                </c:pt>
                <c:pt idx="6">
                  <c:v>4000</c:v>
                </c:pt>
                <c:pt idx="7">
                  <c:v>3700</c:v>
                </c:pt>
                <c:pt idx="8">
                  <c:v>3000</c:v>
                </c:pt>
                <c:pt idx="9">
                  <c:v>6500</c:v>
                </c:pt>
                <c:pt idx="10">
                  <c:v>5500</c:v>
                </c:pt>
                <c:pt idx="11">
                  <c:v>4500</c:v>
                </c:pt>
                <c:pt idx="12">
                  <c:v>3000</c:v>
                </c:pt>
                <c:pt idx="13">
                  <c:v>1000</c:v>
                </c:pt>
                <c:pt idx="14">
                  <c:v>1000</c:v>
                </c:pt>
                <c:pt idx="15">
                  <c:v>1100</c:v>
                </c:pt>
                <c:pt idx="16">
                  <c:v>600</c:v>
                </c:pt>
                <c:pt idx="17">
                  <c:v>300</c:v>
                </c:pt>
                <c:pt idx="18">
                  <c:v>200</c:v>
                </c:pt>
                <c:pt idx="19">
                  <c:v>150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0EF8-4C05-8B51-0750A98B31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2312576"/>
        <c:axId val="102326656"/>
      </c:scatterChart>
      <c:valAx>
        <c:axId val="102312576"/>
        <c:scaling>
          <c:orientation val="minMax"/>
          <c:max val="2020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900" baseline="0"/>
            </a:pPr>
            <a:endParaRPr lang="de-DE"/>
          </a:p>
        </c:txPr>
        <c:crossAx val="102326656"/>
        <c:crosses val="autoZero"/>
        <c:crossBetween val="midCat"/>
      </c:valAx>
      <c:valAx>
        <c:axId val="102326656"/>
        <c:scaling>
          <c:orientation val="minMax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sz="900"/>
                  <a:t>µg/l</a:t>
                </a:r>
              </a:p>
            </c:rich>
          </c:tx>
          <c:layout>
            <c:manualLayout>
              <c:xMode val="edge"/>
              <c:yMode val="edge"/>
              <c:x val="1.4441666972860178E-2"/>
              <c:y val="0.45348368427771102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900" baseline="0"/>
            </a:pPr>
            <a:endParaRPr lang="de-DE"/>
          </a:p>
        </c:txPr>
        <c:crossAx val="102312576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Austragsmenge (jährlich) </a:t>
            </a:r>
            <a:br>
              <a:rPr lang="en-US" sz="1000"/>
            </a:br>
            <a:r>
              <a:rPr lang="en-US" sz="1000"/>
              <a:t>- Prognose -</a:t>
            </a:r>
          </a:p>
        </c:rich>
      </c:tx>
      <c:layout>
        <c:manualLayout>
          <c:xMode val="edge"/>
          <c:yMode val="edge"/>
          <c:x val="0.33462579365079365"/>
          <c:y val="1.735697399527186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4454088862430137"/>
          <c:y val="0.2319025411846449"/>
          <c:w val="0.6867216152536858"/>
          <c:h val="0.64012353785096954"/>
        </c:manualLayout>
      </c:layout>
      <c:scatterChart>
        <c:scatterStyle val="smoothMarker"/>
        <c:varyColors val="0"/>
        <c:ser>
          <c:idx val="2"/>
          <c:order val="0"/>
          <c:spPr>
            <a:ln>
              <a:solidFill>
                <a:srgbClr val="9A0000"/>
              </a:solidFill>
              <a:prstDash val="sysDash"/>
            </a:ln>
          </c:spPr>
          <c:marker>
            <c:spPr>
              <a:noFill/>
              <a:ln>
                <a:noFill/>
              </a:ln>
            </c:spPr>
          </c:marker>
          <c:trendline>
            <c:trendlineType val="exp"/>
            <c:forward val="5"/>
            <c:dispRSqr val="0"/>
            <c:dispEq val="0"/>
          </c:trendline>
          <c:xVal>
            <c:numRef>
              <c:f>Projekt!$O$14:$AA$14</c:f>
              <c:numCache>
                <c:formatCode>General</c:formatCode>
                <c:ptCount val="13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</c:numCache>
            </c:numRef>
          </c:xVal>
          <c:yVal>
            <c:numRef>
              <c:f>Projekt!$O$36:$AA$36</c:f>
              <c:numCache>
                <c:formatCode>0.0</c:formatCode>
                <c:ptCount val="13"/>
                <c:pt idx="0">
                  <c:v>27.5</c:v>
                </c:pt>
                <c:pt idx="1">
                  <c:v>22.5</c:v>
                </c:pt>
                <c:pt idx="2">
                  <c:v>11.4</c:v>
                </c:pt>
                <c:pt idx="3">
                  <c:v>6.7</c:v>
                </c:pt>
                <c:pt idx="4">
                  <c:v>4.5999999999999996</c:v>
                </c:pt>
                <c:pt idx="5">
                  <c:v>5.0599999999999996</c:v>
                </c:pt>
                <c:pt idx="6">
                  <c:v>2.88</c:v>
                </c:pt>
                <c:pt idx="7">
                  <c:v>1.1399999999999999</c:v>
                </c:pt>
                <c:pt idx="8">
                  <c:v>0.57999999999999996</c:v>
                </c:pt>
                <c:pt idx="9">
                  <c:v>0.45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320-4A16-A001-89BD9C633A4C}"/>
            </c:ext>
          </c:extLst>
        </c:ser>
        <c:ser>
          <c:idx val="0"/>
          <c:order val="1"/>
          <c:marker>
            <c:symbol val="none"/>
          </c:marker>
          <c:xVal>
            <c:numRef>
              <c:f>Projekt!$J$14:$AA$14</c:f>
              <c:numCache>
                <c:formatCode>General</c:formatCode>
                <c:ptCount val="18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</c:numCache>
            </c:numRef>
          </c:xVal>
          <c:yVal>
            <c:numRef>
              <c:f>Projekt!$J$31:$AA$31</c:f>
              <c:numCache>
                <c:formatCode>#,##0.00</c:formatCode>
                <c:ptCount val="18"/>
                <c:pt idx="0">
                  <c:v>3.65</c:v>
                </c:pt>
                <c:pt idx="1">
                  <c:v>3.65</c:v>
                </c:pt>
                <c:pt idx="2">
                  <c:v>3.65</c:v>
                </c:pt>
                <c:pt idx="3">
                  <c:v>3.65</c:v>
                </c:pt>
                <c:pt idx="4">
                  <c:v>3.65</c:v>
                </c:pt>
                <c:pt idx="5">
                  <c:v>3.65</c:v>
                </c:pt>
                <c:pt idx="6">
                  <c:v>3.65</c:v>
                </c:pt>
                <c:pt idx="7">
                  <c:v>3.65</c:v>
                </c:pt>
                <c:pt idx="8">
                  <c:v>3.65</c:v>
                </c:pt>
                <c:pt idx="9">
                  <c:v>3.65</c:v>
                </c:pt>
                <c:pt idx="10">
                  <c:v>3.65</c:v>
                </c:pt>
                <c:pt idx="11">
                  <c:v>3.65</c:v>
                </c:pt>
                <c:pt idx="12">
                  <c:v>3.65</c:v>
                </c:pt>
                <c:pt idx="13">
                  <c:v>3.65</c:v>
                </c:pt>
                <c:pt idx="14">
                  <c:v>3.65</c:v>
                </c:pt>
                <c:pt idx="15">
                  <c:v>3.65</c:v>
                </c:pt>
                <c:pt idx="16">
                  <c:v>3.65</c:v>
                </c:pt>
                <c:pt idx="17">
                  <c:v>3.65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0320-4A16-A001-89BD9C633A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2352384"/>
        <c:axId val="102353920"/>
      </c:scatterChart>
      <c:valAx>
        <c:axId val="102352384"/>
        <c:scaling>
          <c:orientation val="minMax"/>
          <c:max val="2025"/>
          <c:min val="2000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de-DE"/>
          </a:p>
        </c:txPr>
        <c:crossAx val="102353920"/>
        <c:crosses val="autoZero"/>
        <c:crossBetween val="midCat"/>
      </c:valAx>
      <c:valAx>
        <c:axId val="102353920"/>
        <c:scaling>
          <c:orientation val="minMax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900"/>
                </a:pPr>
                <a:r>
                  <a:rPr lang="en-US" sz="900"/>
                  <a:t>kg/a</a:t>
                </a:r>
              </a:p>
            </c:rich>
          </c:tx>
          <c:layout>
            <c:manualLayout>
              <c:xMode val="edge"/>
              <c:yMode val="edge"/>
              <c:x val="1.4904983166856792E-2"/>
              <c:y val="0.4475417376951592"/>
            </c:manualLayout>
          </c:layout>
          <c:overlay val="0"/>
        </c:title>
        <c:numFmt formatCode="0.0" sourceLinked="1"/>
        <c:majorTickMark val="out"/>
        <c:minorTickMark val="none"/>
        <c:tickLblPos val="nextTo"/>
        <c:crossAx val="102352384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de-DE" sz="1000"/>
              <a:t>Prognose der Konzentrationsentwicklung</a:t>
            </a:r>
          </a:p>
        </c:rich>
      </c:tx>
      <c:layout>
        <c:manualLayout>
          <c:xMode val="edge"/>
          <c:yMode val="edge"/>
          <c:x val="0.2513111111111111"/>
          <c:y val="1.345888888888888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3367625347326273"/>
          <c:y val="0.27101570909970041"/>
          <c:w val="0.67686727166879179"/>
          <c:h val="0.58441386123227013"/>
        </c:manualLayout>
      </c:layout>
      <c:scatterChart>
        <c:scatterStyle val="smoothMarker"/>
        <c:varyColors val="0"/>
        <c:ser>
          <c:idx val="0"/>
          <c:order val="0"/>
          <c:marker>
            <c:symbol val="diamond"/>
            <c:size val="5"/>
          </c:marker>
          <c:trendline>
            <c:trendlineType val="exp"/>
            <c:forward val="5"/>
            <c:dispRSqr val="0"/>
            <c:dispEq val="0"/>
          </c:trendline>
          <c:xVal>
            <c:numRef>
              <c:f>Projekt!$E$14:$AA$14</c:f>
              <c:numCache>
                <c:formatCode>General</c:formatCode>
                <c:ptCount val="23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</c:numCache>
            </c:numRef>
          </c:xVal>
          <c:yVal>
            <c:numRef>
              <c:f>Projekt!$E$15:$AA$15</c:f>
              <c:numCache>
                <c:formatCode>#,##0</c:formatCode>
                <c:ptCount val="23"/>
                <c:pt idx="2">
                  <c:v>7500</c:v>
                </c:pt>
                <c:pt idx="3">
                  <c:v>7500</c:v>
                </c:pt>
                <c:pt idx="4">
                  <c:v>5500</c:v>
                </c:pt>
                <c:pt idx="5">
                  <c:v>5000</c:v>
                </c:pt>
                <c:pt idx="6">
                  <c:v>4000</c:v>
                </c:pt>
                <c:pt idx="7">
                  <c:v>3700</c:v>
                </c:pt>
                <c:pt idx="8">
                  <c:v>3000</c:v>
                </c:pt>
                <c:pt idx="9">
                  <c:v>6500</c:v>
                </c:pt>
                <c:pt idx="10">
                  <c:v>5500</c:v>
                </c:pt>
                <c:pt idx="11">
                  <c:v>4500</c:v>
                </c:pt>
                <c:pt idx="12">
                  <c:v>3000</c:v>
                </c:pt>
                <c:pt idx="13">
                  <c:v>1000</c:v>
                </c:pt>
                <c:pt idx="14">
                  <c:v>1000</c:v>
                </c:pt>
                <c:pt idx="15">
                  <c:v>1100</c:v>
                </c:pt>
                <c:pt idx="16">
                  <c:v>600</c:v>
                </c:pt>
                <c:pt idx="17">
                  <c:v>300</c:v>
                </c:pt>
                <c:pt idx="18">
                  <c:v>200</c:v>
                </c:pt>
                <c:pt idx="19">
                  <c:v>150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6597-46ED-AB86-4658298DBD92}"/>
            </c:ext>
          </c:extLst>
        </c:ser>
        <c:ser>
          <c:idx val="1"/>
          <c:order val="1"/>
          <c:spPr>
            <a:ln>
              <a:prstDash val="sysDot"/>
            </a:ln>
          </c:spPr>
          <c:marker>
            <c:symbol val="none"/>
          </c:marker>
          <c:xVal>
            <c:numRef>
              <c:f>Projekt!$E$14:$AA$14</c:f>
              <c:numCache>
                <c:formatCode>General</c:formatCode>
                <c:ptCount val="23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</c:numCache>
            </c:numRef>
          </c:xVal>
          <c:yVal>
            <c:numRef>
              <c:f>Projekt!$E$30:$AA$30</c:f>
              <c:numCache>
                <c:formatCode>General</c:formatCode>
                <c:ptCount val="23"/>
                <c:pt idx="0">
                  <c:v>20</c:v>
                </c:pt>
                <c:pt idx="1">
                  <c:v>20</c:v>
                </c:pt>
                <c:pt idx="2">
                  <c:v>20</c:v>
                </c:pt>
                <c:pt idx="3">
                  <c:v>20</c:v>
                </c:pt>
                <c:pt idx="4">
                  <c:v>20</c:v>
                </c:pt>
                <c:pt idx="5">
                  <c:v>20</c:v>
                </c:pt>
                <c:pt idx="6">
                  <c:v>20</c:v>
                </c:pt>
                <c:pt idx="7">
                  <c:v>20</c:v>
                </c:pt>
                <c:pt idx="8">
                  <c:v>20</c:v>
                </c:pt>
                <c:pt idx="9">
                  <c:v>20</c:v>
                </c:pt>
                <c:pt idx="10">
                  <c:v>20</c:v>
                </c:pt>
                <c:pt idx="11">
                  <c:v>20</c:v>
                </c:pt>
                <c:pt idx="12">
                  <c:v>20</c:v>
                </c:pt>
                <c:pt idx="13">
                  <c:v>20</c:v>
                </c:pt>
                <c:pt idx="14">
                  <c:v>20</c:v>
                </c:pt>
                <c:pt idx="15">
                  <c:v>20</c:v>
                </c:pt>
                <c:pt idx="16">
                  <c:v>20</c:v>
                </c:pt>
                <c:pt idx="17">
                  <c:v>20</c:v>
                </c:pt>
                <c:pt idx="18">
                  <c:v>20</c:v>
                </c:pt>
                <c:pt idx="19">
                  <c:v>20</c:v>
                </c:pt>
                <c:pt idx="20">
                  <c:v>20</c:v>
                </c:pt>
                <c:pt idx="21">
                  <c:v>20</c:v>
                </c:pt>
                <c:pt idx="22">
                  <c:v>20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6597-46ED-AB86-4658298DBD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2408576"/>
        <c:axId val="102410112"/>
      </c:scatterChart>
      <c:valAx>
        <c:axId val="102408576"/>
        <c:scaling>
          <c:orientation val="minMax"/>
          <c:max val="2025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900" baseline="0"/>
            </a:pPr>
            <a:endParaRPr lang="de-DE"/>
          </a:p>
        </c:txPr>
        <c:crossAx val="102410112"/>
        <c:crosses val="autoZero"/>
        <c:crossBetween val="midCat"/>
      </c:valAx>
      <c:valAx>
        <c:axId val="102410112"/>
        <c:scaling>
          <c:orientation val="minMax"/>
          <c:max val="500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sz="900"/>
                  <a:t>µg/l</a:t>
                </a:r>
              </a:p>
            </c:rich>
          </c:tx>
          <c:layout>
            <c:manualLayout>
              <c:xMode val="edge"/>
              <c:yMode val="edge"/>
              <c:x val="1.3963653707663882E-2"/>
              <c:y val="0.45032964526271041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crossAx val="102408576"/>
        <c:crosses val="autoZero"/>
        <c:crossBetween val="midCat"/>
        <c:majorUnit val="100"/>
      </c:valAx>
    </c:plotArea>
    <c:plotVisOnly val="1"/>
    <c:dispBlanksAs val="gap"/>
    <c:showDLblsOverMax val="0"/>
  </c:chart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Austragsmenge (kumulativ) </a:t>
            </a:r>
            <a:br>
              <a:rPr lang="en-US" sz="1000"/>
            </a:br>
            <a:r>
              <a:rPr lang="en-US" sz="1000"/>
              <a:t>- Prognose - </a:t>
            </a:r>
          </a:p>
        </c:rich>
      </c:tx>
      <c:layout>
        <c:manualLayout>
          <c:xMode val="edge"/>
          <c:yMode val="edge"/>
          <c:x val="0.21625317460317461"/>
          <c:y val="2.251773049645390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5650251297227333"/>
          <c:y val="0.21924138686985301"/>
          <c:w val="0.65480432447718506"/>
          <c:h val="0.5354454841802847"/>
        </c:manualLayout>
      </c:layout>
      <c:scatterChart>
        <c:scatterStyle val="smoothMarker"/>
        <c:varyColors val="0"/>
        <c:ser>
          <c:idx val="3"/>
          <c:order val="0"/>
          <c:spPr>
            <a:ln>
              <a:solidFill>
                <a:srgbClr val="478F93"/>
              </a:solidFill>
            </a:ln>
          </c:spPr>
          <c:marker>
            <c:spPr>
              <a:noFill/>
              <a:ln>
                <a:noFill/>
              </a:ln>
            </c:spPr>
          </c:marker>
          <c:trendline>
            <c:trendlineType val="log"/>
            <c:dispRSqr val="0"/>
            <c:dispEq val="0"/>
          </c:trendline>
          <c:trendline>
            <c:trendlineType val="log"/>
            <c:forward val="10"/>
            <c:dispRSqr val="0"/>
            <c:dispEq val="0"/>
          </c:trendline>
          <c:xVal>
            <c:numRef>
              <c:f>Projekt!$E$29:$AA$29</c:f>
              <c:numCache>
                <c:formatCode>General</c:formatCode>
                <c:ptCount val="23"/>
                <c:pt idx="0">
                  <c:v>#N/A</c:v>
                </c:pt>
                <c:pt idx="1">
                  <c:v>#N/A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13</c:v>
                </c:pt>
                <c:pt idx="15">
                  <c:v>14</c:v>
                </c:pt>
                <c:pt idx="16">
                  <c:v>15</c:v>
                </c:pt>
                <c:pt idx="17">
                  <c:v>16</c:v>
                </c:pt>
                <c:pt idx="18">
                  <c:v>17</c:v>
                </c:pt>
                <c:pt idx="19">
                  <c:v>18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</c:numCache>
            </c:numRef>
          </c:xVal>
          <c:yVal>
            <c:numRef>
              <c:f>Projekt!$E$37:$AA$37</c:f>
              <c:numCache>
                <c:formatCode>0.0</c:formatCode>
                <c:ptCount val="23"/>
                <c:pt idx="0">
                  <c:v>#N/A</c:v>
                </c:pt>
                <c:pt idx="1">
                  <c:v>#N/A</c:v>
                </c:pt>
                <c:pt idx="2">
                  <c:v>29.25</c:v>
                </c:pt>
                <c:pt idx="3">
                  <c:v>67.5</c:v>
                </c:pt>
                <c:pt idx="4">
                  <c:v>97.75</c:v>
                </c:pt>
                <c:pt idx="5">
                  <c:v>117.75</c:v>
                </c:pt>
                <c:pt idx="6">
                  <c:v>135.75</c:v>
                </c:pt>
                <c:pt idx="7">
                  <c:v>148.33000000000001</c:v>
                </c:pt>
                <c:pt idx="8">
                  <c:v>155.23000000000002</c:v>
                </c:pt>
                <c:pt idx="9">
                  <c:v>188.38000000000002</c:v>
                </c:pt>
                <c:pt idx="10">
                  <c:v>215.88000000000002</c:v>
                </c:pt>
                <c:pt idx="11">
                  <c:v>238.38000000000002</c:v>
                </c:pt>
                <c:pt idx="12">
                  <c:v>249.78000000000003</c:v>
                </c:pt>
                <c:pt idx="13">
                  <c:v>256.48</c:v>
                </c:pt>
                <c:pt idx="14">
                  <c:v>261.08000000000004</c:v>
                </c:pt>
                <c:pt idx="15">
                  <c:v>266.14000000000004</c:v>
                </c:pt>
                <c:pt idx="16">
                  <c:v>269.02000000000004</c:v>
                </c:pt>
                <c:pt idx="17">
                  <c:v>270.16000000000003</c:v>
                </c:pt>
                <c:pt idx="18">
                  <c:v>270.74</c:v>
                </c:pt>
                <c:pt idx="19">
                  <c:v>271.19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DAE-4E94-B9CD-F7C0AD5296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2423168"/>
        <c:axId val="102843136"/>
      </c:scatterChart>
      <c:valAx>
        <c:axId val="102423168"/>
        <c:scaling>
          <c:orientation val="minMax"/>
          <c:max val="30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de-DE" b="0"/>
                  <a:t>Sanierungsjahre</a:t>
                </a:r>
              </a:p>
            </c:rich>
          </c:tx>
          <c:layout>
            <c:manualLayout>
              <c:xMode val="edge"/>
              <c:yMode val="edge"/>
              <c:x val="0.40393730158730162"/>
              <c:y val="0.88566444444444437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02843136"/>
        <c:crossesAt val="0"/>
        <c:crossBetween val="midCat"/>
      </c:valAx>
      <c:valAx>
        <c:axId val="102843136"/>
        <c:scaling>
          <c:orientation val="minMax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kg</a:t>
                </a:r>
              </a:p>
            </c:rich>
          </c:tx>
          <c:layout/>
          <c:overlay val="0"/>
        </c:title>
        <c:numFmt formatCode="0" sourceLinked="0"/>
        <c:majorTickMark val="out"/>
        <c:minorTickMark val="none"/>
        <c:tickLblPos val="nextTo"/>
        <c:crossAx val="102423168"/>
        <c:crosses val="autoZero"/>
        <c:crossBetween val="midCat"/>
        <c:majorUnit val="50"/>
        <c:minorUnit val="10"/>
      </c:valAx>
    </c:plotArea>
    <c:plotVisOnly val="1"/>
    <c:dispBlanksAs val="gap"/>
    <c:showDLblsOverMax val="0"/>
  </c:chart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 Austragsmenge </a:t>
            </a:r>
            <a:br>
              <a:rPr lang="en-US" sz="1000"/>
            </a:br>
            <a:r>
              <a:rPr lang="en-US" sz="1000"/>
              <a:t>(jährlich und kumulativ) </a:t>
            </a:r>
            <a:br>
              <a:rPr lang="en-US" sz="1000"/>
            </a:br>
            <a:endParaRPr lang="en-US" sz="1000"/>
          </a:p>
        </c:rich>
      </c:tx>
      <c:layout>
        <c:manualLayout>
          <c:xMode val="edge"/>
          <c:yMode val="edge"/>
          <c:x val="0.33213302469135797"/>
          <c:y val="1.545481481481481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691549969033698"/>
          <c:y val="0.22235179380422496"/>
          <c:w val="0.6330435908437636"/>
          <c:h val="0.65903702135147613"/>
        </c:manualLayout>
      </c:layout>
      <c:scatterChart>
        <c:scatterStyle val="lineMarker"/>
        <c:varyColors val="0"/>
        <c:ser>
          <c:idx val="3"/>
          <c:order val="0"/>
          <c:spPr>
            <a:ln>
              <a:solidFill>
                <a:srgbClr val="478F93"/>
              </a:solidFill>
            </a:ln>
          </c:spPr>
          <c:marker>
            <c:symbol val="diamond"/>
            <c:size val="6"/>
            <c:spPr>
              <a:noFill/>
              <a:ln>
                <a:noFill/>
              </a:ln>
            </c:spPr>
          </c:marker>
          <c:xVal>
            <c:numRef>
              <c:f>Projekt!$E$14:$AA$14</c:f>
              <c:numCache>
                <c:formatCode>General</c:formatCode>
                <c:ptCount val="23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</c:numCache>
            </c:numRef>
          </c:xVal>
          <c:yVal>
            <c:numRef>
              <c:f>Projekt!$E$37:$AA$37</c:f>
              <c:numCache>
                <c:formatCode>0.0</c:formatCode>
                <c:ptCount val="23"/>
                <c:pt idx="0">
                  <c:v>#N/A</c:v>
                </c:pt>
                <c:pt idx="1">
                  <c:v>#N/A</c:v>
                </c:pt>
                <c:pt idx="2">
                  <c:v>29.25</c:v>
                </c:pt>
                <c:pt idx="3">
                  <c:v>67.5</c:v>
                </c:pt>
                <c:pt idx="4">
                  <c:v>97.75</c:v>
                </c:pt>
                <c:pt idx="5">
                  <c:v>117.75</c:v>
                </c:pt>
                <c:pt idx="6">
                  <c:v>135.75</c:v>
                </c:pt>
                <c:pt idx="7">
                  <c:v>148.33000000000001</c:v>
                </c:pt>
                <c:pt idx="8">
                  <c:v>155.23000000000002</c:v>
                </c:pt>
                <c:pt idx="9">
                  <c:v>188.38000000000002</c:v>
                </c:pt>
                <c:pt idx="10">
                  <c:v>215.88000000000002</c:v>
                </c:pt>
                <c:pt idx="11">
                  <c:v>238.38000000000002</c:v>
                </c:pt>
                <c:pt idx="12">
                  <c:v>249.78000000000003</c:v>
                </c:pt>
                <c:pt idx="13">
                  <c:v>256.48</c:v>
                </c:pt>
                <c:pt idx="14">
                  <c:v>261.08000000000004</c:v>
                </c:pt>
                <c:pt idx="15">
                  <c:v>266.14000000000004</c:v>
                </c:pt>
                <c:pt idx="16">
                  <c:v>269.02000000000004</c:v>
                </c:pt>
                <c:pt idx="17">
                  <c:v>270.16000000000003</c:v>
                </c:pt>
                <c:pt idx="18">
                  <c:v>270.74</c:v>
                </c:pt>
                <c:pt idx="19">
                  <c:v>271.19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218-4E93-A416-9E8EE9D061C1}"/>
            </c:ext>
          </c:extLst>
        </c:ser>
        <c:ser>
          <c:idx val="0"/>
          <c:order val="1"/>
          <c:spPr>
            <a:ln>
              <a:solidFill>
                <a:schemeClr val="accent2">
                  <a:lumMod val="75000"/>
                </a:schemeClr>
              </a:solidFill>
              <a:prstDash val="sysDash"/>
            </a:ln>
          </c:spPr>
          <c:xVal>
            <c:numRef>
              <c:f>Projekt!$E$14:$AA$14</c:f>
              <c:numCache>
                <c:formatCode>General</c:formatCode>
                <c:ptCount val="23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</c:numCache>
            </c:numRef>
          </c:xVal>
          <c:yVal>
            <c:numRef>
              <c:f>Projekt!$E$36:$AA$36</c:f>
              <c:numCache>
                <c:formatCode>0.0</c:formatCode>
                <c:ptCount val="23"/>
                <c:pt idx="0">
                  <c:v>#N/A</c:v>
                </c:pt>
                <c:pt idx="1">
                  <c:v>#N/A</c:v>
                </c:pt>
                <c:pt idx="2">
                  <c:v>29.25</c:v>
                </c:pt>
                <c:pt idx="3">
                  <c:v>38.25</c:v>
                </c:pt>
                <c:pt idx="4">
                  <c:v>30.25</c:v>
                </c:pt>
                <c:pt idx="5">
                  <c:v>20</c:v>
                </c:pt>
                <c:pt idx="6">
                  <c:v>18</c:v>
                </c:pt>
                <c:pt idx="7">
                  <c:v>12.58</c:v>
                </c:pt>
                <c:pt idx="8">
                  <c:v>6.9</c:v>
                </c:pt>
                <c:pt idx="9">
                  <c:v>33.15</c:v>
                </c:pt>
                <c:pt idx="10">
                  <c:v>27.5</c:v>
                </c:pt>
                <c:pt idx="11">
                  <c:v>22.5</c:v>
                </c:pt>
                <c:pt idx="12">
                  <c:v>11.4</c:v>
                </c:pt>
                <c:pt idx="13">
                  <c:v>6.7</c:v>
                </c:pt>
                <c:pt idx="14">
                  <c:v>4.5999999999999996</c:v>
                </c:pt>
                <c:pt idx="15">
                  <c:v>5.0599999999999996</c:v>
                </c:pt>
                <c:pt idx="16">
                  <c:v>2.88</c:v>
                </c:pt>
                <c:pt idx="17">
                  <c:v>1.1399999999999999</c:v>
                </c:pt>
                <c:pt idx="18">
                  <c:v>0.57999999999999996</c:v>
                </c:pt>
                <c:pt idx="19">
                  <c:v>0.45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218-4E93-A416-9E8EE9D061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2489088"/>
        <c:axId val="102490880"/>
      </c:scatterChart>
      <c:valAx>
        <c:axId val="102489088"/>
        <c:scaling>
          <c:orientation val="minMax"/>
          <c:max val="2020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de-DE"/>
          </a:p>
        </c:txPr>
        <c:crossAx val="102490880"/>
        <c:crosses val="autoZero"/>
        <c:crossBetween val="midCat"/>
      </c:valAx>
      <c:valAx>
        <c:axId val="102490880"/>
        <c:scaling>
          <c:orientation val="minMax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kg/a   </a:t>
                </a:r>
                <a:r>
                  <a:rPr lang="en-US" b="0"/>
                  <a:t>bzw.</a:t>
                </a:r>
                <a:r>
                  <a:rPr lang="en-US"/>
                  <a:t>  kg</a:t>
                </a:r>
              </a:p>
            </c:rich>
          </c:tx>
          <c:layout>
            <c:manualLayout>
              <c:xMode val="edge"/>
              <c:yMode val="edge"/>
              <c:x val="9.3491176141077825E-3"/>
              <c:y val="0.39405738802022128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de-DE"/>
          </a:p>
        </c:txPr>
        <c:crossAx val="102489088"/>
        <c:crosses val="autoZero"/>
        <c:crossBetween val="midCat"/>
      </c:valAx>
    </c:plotArea>
    <c:plotVisOnly val="1"/>
    <c:dispBlanksAs val="gap"/>
    <c:showDLblsOverMax val="0"/>
  </c:chart>
  <c:spPr>
    <a:ln>
      <a:solidFill>
        <a:schemeClr val="accent5">
          <a:lumMod val="75000"/>
        </a:schemeClr>
      </a:solidFill>
    </a:ln>
  </c:sp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5.bin"/></Relationships>
</file>

<file path=xl/chart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6.bin"/></Relationships>
</file>

<file path=xl/chart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7.bin"/></Relationships>
</file>

<file path=xl/chart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8.bin"/></Relationships>
</file>

<file path=xl/chart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9.bin"/></Relationships>
</file>

<file path=xl/chart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0.bin"/></Relationships>
</file>

<file path=xl/chart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1.bin"/></Relationships>
</file>

<file path=xl/chartsheets/sheet1.xml><?xml version="1.0" encoding="utf-8"?>
<chartsheet xmlns="http://schemas.openxmlformats.org/spreadsheetml/2006/main" xmlns:r="http://schemas.openxmlformats.org/officeDocument/2006/relationships">
  <sheetPr codeName="Diagramm4"/>
  <sheetViews>
    <sheetView workbookViewId="0"/>
  </sheetViews>
  <sheetProtection algorithmName="SHA-512" hashValue="Dx+BF9b6ChaMCmEONu5rNGaBziOzk6BI7RbhXDuEV/jvGz0TuNt15Mjsfy2/zJP87vVr70YVtgBE6xqS8597ww==" saltValue="UhgCow5rRC4fo3nsBdgRbg==" spinCount="100000" content="1" objects="1"/>
  <pageMargins left="0.70866141732283472" right="0.70866141732283472" top="0.78740157480314965" bottom="0.78740157480314965" header="0.31496062992125984" footer="0.31496062992125984"/>
  <pageSetup paperSize="9" orientation="landscape" r:id="rId1"/>
  <headerFooter>
    <oddFooter>&amp;L&amp;A&amp;C&amp;F&amp;R&amp;D</oddFooter>
  </headerFooter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 codeName="Diagramm5"/>
  <sheetViews>
    <sheetView workbookViewId="0"/>
  </sheetViews>
  <sheetProtection algorithmName="SHA-512" hashValue="h2gOIr2uYyxriWA0+7qnzkB7ROaBncXYWcNdl2wdGr9I9p2EOZAOQNaaIoD4Cy0YZ3ZPLSeGi4g8VTGtnlMVDw==" saltValue="XABMLA7LnKCg4i6Ye3ziLQ==" spinCount="100000" content="1" objects="1"/>
  <pageMargins left="0.70866141732283472" right="0.70866141732283472" top="0.78740157480314965" bottom="0.78740157480314965" header="0.31496062992125984" footer="0.31496062992125984"/>
  <pageSetup paperSize="9" orientation="landscape" r:id="rId1"/>
  <headerFooter>
    <oddFooter>&amp;L&amp;A&amp;C&amp;F&amp;R&amp;D</oddFooter>
  </headerFooter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>
  <sheetPr codeName="Diagramm6"/>
  <sheetViews>
    <sheetView workbookViewId="0"/>
  </sheetViews>
  <sheetProtection algorithmName="SHA-512" hashValue="FPHpVGfpgvBwQSmUtrlzFwX+vlYHx5fPcDIeSMlQVquQ1+COzsAVCQtsPm6MNDXNeSZBYXGzvjicBhnIaqFIeQ==" saltValue="ZcTWHi/RQ8Nq84+ZIrTLLA==" spinCount="100000" content="1" objects="1"/>
  <pageMargins left="0.70866141732283472" right="0.70866141732283472" top="0.78740157480314965" bottom="0.78740157480314965" header="0.31496062992125984" footer="0.31496062992125984"/>
  <pageSetup paperSize="9" orientation="landscape" r:id="rId1"/>
  <headerFooter>
    <oddFooter>&amp;L&amp;A&amp;C&amp;F&amp;R&amp;D</oddFooter>
  </headerFooter>
  <drawing r:id="rId2"/>
</chartsheet>
</file>

<file path=xl/chartsheets/sheet4.xml><?xml version="1.0" encoding="utf-8"?>
<chartsheet xmlns="http://schemas.openxmlformats.org/spreadsheetml/2006/main" xmlns:r="http://schemas.openxmlformats.org/officeDocument/2006/relationships">
  <sheetPr codeName="Diagramm7"/>
  <sheetViews>
    <sheetView workbookViewId="0"/>
  </sheetViews>
  <sheetProtection algorithmName="SHA-512" hashValue="xULXgUxxkwYOfxibUEFyk/IjqMWVNWTodfDBFfVibojZXwtGUHtca2Ow4bKHi81Yo+O6PTeFJb+kVXR1bvnB8w==" saltValue="1Oz3g9nj0oyT3GtCwPpJbQ==" spinCount="100000" content="1" objects="1"/>
  <pageMargins left="0.70866141732283472" right="0.70866141732283472" top="0.78740157480314965" bottom="0.78740157480314965" header="0.31496062992125984" footer="0.31496062992125984"/>
  <pageSetup paperSize="9" orientation="landscape" r:id="rId1"/>
  <headerFooter>
    <oddFooter>&amp;L&amp;A&amp;C&amp;F&amp;R&amp;D</oddFooter>
  </headerFooter>
  <drawing r:id="rId2"/>
</chartsheet>
</file>

<file path=xl/chartsheets/sheet5.xml><?xml version="1.0" encoding="utf-8"?>
<chartsheet xmlns="http://schemas.openxmlformats.org/spreadsheetml/2006/main" xmlns:r="http://schemas.openxmlformats.org/officeDocument/2006/relationships">
  <sheetPr codeName="Diagramm8"/>
  <sheetViews>
    <sheetView workbookViewId="0"/>
  </sheetViews>
  <sheetProtection algorithmName="SHA-512" hashValue="WlKlg4DvJj2M0/+0DIqJdLBVd0WaUM+VhonMPboemsOEBCDq4FO/DUz2ayZfkaHTLIoJmUFNmZRPR8roqHlikQ==" saltValue="TEhanSmbyBkeUKgZLnSMIw==" spinCount="100000" content="1" objects="1"/>
  <pageMargins left="0.70866141732283472" right="0.70866141732283472" top="0.78740157480314965" bottom="0.78740157480314965" header="0.31496062992125984" footer="0.31496062992125984"/>
  <pageSetup paperSize="9" orientation="landscape" r:id="rId1"/>
  <headerFooter>
    <oddFooter>&amp;L&amp;A&amp;C&amp;F&amp;R&amp;D</oddFooter>
  </headerFooter>
  <drawing r:id="rId2"/>
</chartsheet>
</file>

<file path=xl/chartsheets/sheet6.xml><?xml version="1.0" encoding="utf-8"?>
<chartsheet xmlns="http://schemas.openxmlformats.org/spreadsheetml/2006/main" xmlns:r="http://schemas.openxmlformats.org/officeDocument/2006/relationships">
  <sheetPr codeName="Diagramm9"/>
  <sheetViews>
    <sheetView workbookViewId="0"/>
  </sheetViews>
  <sheetProtection algorithmName="SHA-512" hashValue="giMbLdTZUUVP8nW4hpZLTnkCp4seFJqNbNlV0szxx68kM+9RdtWAkKOjKUHpp48HUgfBVU1Kg+zVuQIo8r3MwQ==" saltValue="C/stqsUN+1PutoLoGQLNmw==" spinCount="100000" content="1" objects="1"/>
  <pageMargins left="0.70866141732283472" right="0.70866141732283472" top="0.78740157480314965" bottom="0.78740157480314965" header="0.31496062992125984" footer="0.31496062992125984"/>
  <pageSetup paperSize="9" orientation="landscape" r:id="rId1"/>
  <headerFooter>
    <oddFooter>&amp;L&amp;A&amp;C&amp;F&amp;R&amp;D</oddFooter>
  </headerFooter>
  <drawing r:id="rId2"/>
</chartsheet>
</file>

<file path=xl/chartsheets/sheet7.xml><?xml version="1.0" encoding="utf-8"?>
<chartsheet xmlns="http://schemas.openxmlformats.org/spreadsheetml/2006/main" xmlns:r="http://schemas.openxmlformats.org/officeDocument/2006/relationships">
  <sheetPr codeName="Diagramm10"/>
  <sheetViews>
    <sheetView workbookViewId="0"/>
  </sheetViews>
  <sheetProtection algorithmName="SHA-512" hashValue="lE2bWwKV7X4oa2+VS2PnGSKJVAUcaEtgh+qniatcM8XK96S9EiwelbthWrbbmI7y/04GUuTNSiy8rrN5XFlsaA==" saltValue="6cYZY5ioFE2TD/25T7aXlw==" spinCount="100000" content="1" objects="1"/>
  <pageMargins left="0.70866141732283472" right="0.70866141732283472" top="0.78740157480314965" bottom="0.78740157480314965" header="0.31496062992125984" footer="0.31496062992125984"/>
  <pageSetup paperSize="9" orientation="landscape" r:id="rId1"/>
  <headerFooter>
    <oddFooter>&amp;L&amp;A&amp;C&amp;F&amp;R&amp;D</oddFooter>
  </headerFooter>
  <drawing r:id="rId2"/>
</chartsheet>
</file>

<file path=xl/chartsheets/sheet8.xml><?xml version="1.0" encoding="utf-8"?>
<chartsheet xmlns="http://schemas.openxmlformats.org/spreadsheetml/2006/main" xmlns:r="http://schemas.openxmlformats.org/officeDocument/2006/relationships">
  <sheetPr codeName="Diagramm11"/>
  <sheetViews>
    <sheetView workbookViewId="0"/>
  </sheetViews>
  <sheetProtection algorithmName="SHA-512" hashValue="FhYF2eVy+Cl/JmZhoVauJZZ59upZ/dvHFoAuaQZ0HQLuOMPsqThkiSY2v/3Eh2HyYON9POjX2PMBlb4PbH4MHg==" saltValue="HZqJYlyipqPyHfjoHkkEGw==" spinCount="100000" content="1" objects="1"/>
  <pageMargins left="0.70866141732283472" right="0.70866141732283472" top="0.78740157480314965" bottom="0.78740157480314965" header="0.31496062992125984" footer="0.31496062992125984"/>
  <pageSetup paperSize="9" orientation="landscape" r:id="rId1"/>
  <headerFooter>
    <oddFooter>&amp;L&amp;A&amp;C&amp;F&amp;R&amp;D</oddFooter>
  </headerFooter>
  <drawing r:id="rId2"/>
</chartsheet>
</file>

<file path=xl/chartsheets/sheet9.xml><?xml version="1.0" encoding="utf-8"?>
<chartsheet xmlns="http://schemas.openxmlformats.org/spreadsheetml/2006/main" xmlns:r="http://schemas.openxmlformats.org/officeDocument/2006/relationships">
  <sheetPr codeName="Diagramm12"/>
  <sheetViews>
    <sheetView workbookViewId="0"/>
  </sheetViews>
  <sheetProtection algorithmName="SHA-512" hashValue="vo89ZqXqhiqig0zy3hxKcWvo2J8Z2FzbBuqVV8CU1Ma5FQiGtbjRZlLLKc/uK9+n627+xeMZwyKnNniONNevlw==" saltValue="KBgcBcnvPycyE1ruxTjQdw==" spinCount="100000" content="1" objects="1"/>
  <pageMargins left="0.70866141732283472" right="0.70866141732283472" top="0.78740157480314965" bottom="0.78740157480314965" header="0.31496062992125984" footer="0.31496062992125984"/>
  <pageSetup paperSize="9" orientation="landscape" r:id="rId1"/>
  <headerFooter>
    <oddFooter>&amp;L&amp;A&amp;C&amp;F&amp;R&amp;D</oddFooter>
  </headerFooter>
  <drawing r:id="rId2"/>
</chartsheet>
</file>

<file path=xl/ctrlProps/ctrlProp1.xml><?xml version="1.0" encoding="utf-8"?>
<formControlPr xmlns="http://schemas.microsoft.com/office/spreadsheetml/2009/9/main" objectType="CheckBox" checked="Checked" fmlaLink="$J$9" lockText="1" noThreeD="1"/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47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8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9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50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9" Type="http://schemas.openxmlformats.org/officeDocument/2006/relationships/image" Target="../media/image39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42" Type="http://schemas.openxmlformats.org/officeDocument/2006/relationships/image" Target="../media/image42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41" Type="http://schemas.openxmlformats.org/officeDocument/2006/relationships/image" Target="../media/image41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40" Type="http://schemas.openxmlformats.org/officeDocument/2006/relationships/image" Target="../media/image40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43" Type="http://schemas.openxmlformats.org/officeDocument/2006/relationships/image" Target="../media/image4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4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6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49976</xdr:colOff>
      <xdr:row>63</xdr:row>
      <xdr:rowOff>2597</xdr:rowOff>
    </xdr:from>
    <xdr:to>
      <xdr:col>27</xdr:col>
      <xdr:colOff>1633</xdr:colOff>
      <xdr:row>76</xdr:row>
      <xdr:rowOff>14666</xdr:rowOff>
    </xdr:to>
    <xdr:graphicFrame macro="">
      <xdr:nvGraphicFramePr>
        <xdr:cNvPr id="12" name="Diagramm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127656</xdr:colOff>
      <xdr:row>80</xdr:row>
      <xdr:rowOff>149924</xdr:rowOff>
    </xdr:from>
    <xdr:to>
      <xdr:col>4</xdr:col>
      <xdr:colOff>49999</xdr:colOff>
      <xdr:row>93</xdr:row>
      <xdr:rowOff>161993</xdr:rowOff>
    </xdr:to>
    <xdr:graphicFrame macro="">
      <xdr:nvGraphicFramePr>
        <xdr:cNvPr id="14" name="Diagramm 1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80037</xdr:colOff>
      <xdr:row>43</xdr:row>
      <xdr:rowOff>56754</xdr:rowOff>
    </xdr:from>
    <xdr:to>
      <xdr:col>24</xdr:col>
      <xdr:colOff>219152</xdr:colOff>
      <xdr:row>59</xdr:row>
      <xdr:rowOff>162526</xdr:rowOff>
    </xdr:to>
    <xdr:graphicFrame macro="">
      <xdr:nvGraphicFramePr>
        <xdr:cNvPr id="17" name="Diagramm 1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217714</xdr:colOff>
      <xdr:row>97</xdr:row>
      <xdr:rowOff>80157</xdr:rowOff>
    </xdr:from>
    <xdr:to>
      <xdr:col>16</xdr:col>
      <xdr:colOff>941</xdr:colOff>
      <xdr:row>110</xdr:row>
      <xdr:rowOff>92225</xdr:rowOff>
    </xdr:to>
    <xdr:graphicFrame macro="">
      <xdr:nvGraphicFramePr>
        <xdr:cNvPr id="19" name="Diagramm 1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33267</xdr:colOff>
      <xdr:row>63</xdr:row>
      <xdr:rowOff>2405</xdr:rowOff>
    </xdr:from>
    <xdr:to>
      <xdr:col>4</xdr:col>
      <xdr:colOff>61124</xdr:colOff>
      <xdr:row>76</xdr:row>
      <xdr:rowOff>14475</xdr:rowOff>
    </xdr:to>
    <xdr:graphicFrame macro="">
      <xdr:nvGraphicFramePr>
        <xdr:cNvPr id="21" name="Diagramm 20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314448</xdr:colOff>
      <xdr:row>80</xdr:row>
      <xdr:rowOff>146459</xdr:rowOff>
    </xdr:from>
    <xdr:to>
      <xdr:col>15</xdr:col>
      <xdr:colOff>266105</xdr:colOff>
      <xdr:row>93</xdr:row>
      <xdr:rowOff>158528</xdr:rowOff>
    </xdr:to>
    <xdr:graphicFrame macro="">
      <xdr:nvGraphicFramePr>
        <xdr:cNvPr id="23" name="Diagramm 2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7</xdr:col>
      <xdr:colOff>310301</xdr:colOff>
      <xdr:row>62</xdr:row>
      <xdr:rowOff>166944</xdr:rowOff>
    </xdr:from>
    <xdr:to>
      <xdr:col>15</xdr:col>
      <xdr:colOff>261958</xdr:colOff>
      <xdr:row>76</xdr:row>
      <xdr:rowOff>4842</xdr:rowOff>
    </xdr:to>
    <xdr:graphicFrame macro="">
      <xdr:nvGraphicFramePr>
        <xdr:cNvPr id="24" name="Diagramm 2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212090</xdr:colOff>
      <xdr:row>94</xdr:row>
      <xdr:rowOff>106680</xdr:rowOff>
    </xdr:from>
    <xdr:to>
      <xdr:col>11</xdr:col>
      <xdr:colOff>299720</xdr:colOff>
      <xdr:row>94</xdr:row>
      <xdr:rowOff>106680</xdr:rowOff>
    </xdr:to>
    <xdr:cxnSp macro="">
      <xdr:nvCxnSpPr>
        <xdr:cNvPr id="28" name="Gerade Verbindung 27"/>
        <xdr:cNvCxnSpPr/>
      </xdr:nvCxnSpPr>
      <xdr:spPr>
        <a:xfrm>
          <a:off x="4844704" y="14281612"/>
          <a:ext cx="408016" cy="0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120015</xdr:colOff>
      <xdr:row>76</xdr:row>
      <xdr:rowOff>95885</xdr:rowOff>
    </xdr:from>
    <xdr:to>
      <xdr:col>11</xdr:col>
      <xdr:colOff>249555</xdr:colOff>
      <xdr:row>76</xdr:row>
      <xdr:rowOff>95885</xdr:rowOff>
    </xdr:to>
    <xdr:cxnSp macro="">
      <xdr:nvCxnSpPr>
        <xdr:cNvPr id="29" name="Gerade Verbindung 28"/>
        <xdr:cNvCxnSpPr/>
      </xdr:nvCxnSpPr>
      <xdr:spPr>
        <a:xfrm>
          <a:off x="3791470" y="11681749"/>
          <a:ext cx="449926" cy="0"/>
        </a:xfrm>
        <a:prstGeom prst="line">
          <a:avLst/>
        </a:prstGeom>
        <a:ln w="19050">
          <a:solidFill>
            <a:srgbClr val="C00000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56160</xdr:colOff>
      <xdr:row>80</xdr:row>
      <xdr:rowOff>135355</xdr:rowOff>
    </xdr:from>
    <xdr:to>
      <xdr:col>27</xdr:col>
      <xdr:colOff>7817</xdr:colOff>
      <xdr:row>93</xdr:row>
      <xdr:rowOff>139127</xdr:rowOff>
    </xdr:to>
    <xdr:graphicFrame macro="">
      <xdr:nvGraphicFramePr>
        <xdr:cNvPr id="32" name="Diagramm 3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25</xdr:col>
      <xdr:colOff>26266</xdr:colOff>
      <xdr:row>52</xdr:row>
      <xdr:rowOff>1655</xdr:rowOff>
    </xdr:from>
    <xdr:to>
      <xdr:col>26</xdr:col>
      <xdr:colOff>117706</xdr:colOff>
      <xdr:row>52</xdr:row>
      <xdr:rowOff>1655</xdr:rowOff>
    </xdr:to>
    <xdr:cxnSp macro="">
      <xdr:nvCxnSpPr>
        <xdr:cNvPr id="35" name="Gerade Verbindung 34"/>
        <xdr:cNvCxnSpPr/>
      </xdr:nvCxnSpPr>
      <xdr:spPr>
        <a:xfrm>
          <a:off x="12616199" y="7376122"/>
          <a:ext cx="430107" cy="0"/>
        </a:xfrm>
        <a:prstGeom prst="line">
          <a:avLst/>
        </a:prstGeom>
        <a:ln w="19050">
          <a:solidFill>
            <a:schemeClr val="accent2">
              <a:lumMod val="75000"/>
            </a:schemeClr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149852</xdr:colOff>
      <xdr:row>103</xdr:row>
      <xdr:rowOff>101710</xdr:rowOff>
    </xdr:from>
    <xdr:to>
      <xdr:col>18</xdr:col>
      <xdr:colOff>241292</xdr:colOff>
      <xdr:row>103</xdr:row>
      <xdr:rowOff>101710</xdr:rowOff>
    </xdr:to>
    <xdr:cxnSp macro="">
      <xdr:nvCxnSpPr>
        <xdr:cNvPr id="26" name="Gerade Verbindung 25"/>
        <xdr:cNvCxnSpPr/>
      </xdr:nvCxnSpPr>
      <xdr:spPr>
        <a:xfrm>
          <a:off x="5601083" y="16965356"/>
          <a:ext cx="425547" cy="0"/>
        </a:xfrm>
        <a:prstGeom prst="line">
          <a:avLst/>
        </a:prstGeom>
        <a:ln w="19050">
          <a:solidFill>
            <a:srgbClr val="9A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1192817</xdr:colOff>
      <xdr:row>43</xdr:row>
      <xdr:rowOff>67542</xdr:rowOff>
    </xdr:from>
    <xdr:to>
      <xdr:col>8</xdr:col>
      <xdr:colOff>134502</xdr:colOff>
      <xdr:row>59</xdr:row>
      <xdr:rowOff>173314</xdr:rowOff>
    </xdr:to>
    <xdr:graphicFrame macro="">
      <xdr:nvGraphicFramePr>
        <xdr:cNvPr id="30" name="Diagramm 2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17</xdr:col>
      <xdr:colOff>150784</xdr:colOff>
      <xdr:row>107</xdr:row>
      <xdr:rowOff>94384</xdr:rowOff>
    </xdr:from>
    <xdr:to>
      <xdr:col>18</xdr:col>
      <xdr:colOff>242224</xdr:colOff>
      <xdr:row>107</xdr:row>
      <xdr:rowOff>94384</xdr:rowOff>
    </xdr:to>
    <xdr:cxnSp macro="">
      <xdr:nvCxnSpPr>
        <xdr:cNvPr id="31" name="Gerade Verbindung 30"/>
        <xdr:cNvCxnSpPr/>
      </xdr:nvCxnSpPr>
      <xdr:spPr>
        <a:xfrm>
          <a:off x="8608984" y="16734559"/>
          <a:ext cx="424815" cy="0"/>
        </a:xfrm>
        <a:prstGeom prst="line">
          <a:avLst/>
        </a:prstGeom>
        <a:ln w="19050">
          <a:solidFill>
            <a:schemeClr val="accent5">
              <a:lumMod val="75000"/>
            </a:schemeClr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174164</xdr:colOff>
      <xdr:row>108</xdr:row>
      <xdr:rowOff>122959</xdr:rowOff>
    </xdr:from>
    <xdr:to>
      <xdr:col>18</xdr:col>
      <xdr:colOff>265604</xdr:colOff>
      <xdr:row>108</xdr:row>
      <xdr:rowOff>122959</xdr:rowOff>
    </xdr:to>
    <xdr:cxnSp macro="">
      <xdr:nvCxnSpPr>
        <xdr:cNvPr id="34" name="Gerade Verbindung 33"/>
        <xdr:cNvCxnSpPr/>
      </xdr:nvCxnSpPr>
      <xdr:spPr>
        <a:xfrm>
          <a:off x="8632364" y="16934584"/>
          <a:ext cx="424815" cy="0"/>
        </a:xfrm>
        <a:prstGeom prst="line">
          <a:avLst/>
        </a:prstGeom>
        <a:ln w="19050">
          <a:solidFill>
            <a:schemeClr val="accent6">
              <a:lumMod val="75000"/>
            </a:schemeClr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33886</xdr:colOff>
      <xdr:row>50</xdr:row>
      <xdr:rowOff>127808</xdr:rowOff>
    </xdr:from>
    <xdr:to>
      <xdr:col>10</xdr:col>
      <xdr:colOff>99060</xdr:colOff>
      <xdr:row>50</xdr:row>
      <xdr:rowOff>129540</xdr:rowOff>
    </xdr:to>
    <xdr:cxnSp macro="">
      <xdr:nvCxnSpPr>
        <xdr:cNvPr id="22" name="Gerade Verbindung 34"/>
        <xdr:cNvCxnSpPr/>
      </xdr:nvCxnSpPr>
      <xdr:spPr>
        <a:xfrm>
          <a:off x="3485746" y="10910108"/>
          <a:ext cx="400454" cy="1732"/>
        </a:xfrm>
        <a:prstGeom prst="line">
          <a:avLst/>
        </a:prstGeom>
        <a:ln w="19050">
          <a:solidFill>
            <a:srgbClr val="478F9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41506</xdr:colOff>
      <xdr:row>48</xdr:row>
      <xdr:rowOff>118533</xdr:rowOff>
    </xdr:from>
    <xdr:to>
      <xdr:col>10</xdr:col>
      <xdr:colOff>59267</xdr:colOff>
      <xdr:row>48</xdr:row>
      <xdr:rowOff>120188</xdr:rowOff>
    </xdr:to>
    <xdr:cxnSp macro="">
      <xdr:nvCxnSpPr>
        <xdr:cNvPr id="25" name="Gerade Verbindung 34"/>
        <xdr:cNvCxnSpPr/>
      </xdr:nvCxnSpPr>
      <xdr:spPr>
        <a:xfrm flipV="1">
          <a:off x="7551439" y="10329333"/>
          <a:ext cx="356428" cy="1655"/>
        </a:xfrm>
        <a:prstGeom prst="line">
          <a:avLst/>
        </a:prstGeom>
        <a:ln w="19050">
          <a:solidFill>
            <a:schemeClr val="accent2">
              <a:lumMod val="75000"/>
            </a:schemeClr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205740</xdr:colOff>
      <xdr:row>76</xdr:row>
      <xdr:rowOff>160020</xdr:rowOff>
    </xdr:from>
    <xdr:to>
      <xdr:col>12</xdr:col>
      <xdr:colOff>213360</xdr:colOff>
      <xdr:row>77</xdr:row>
      <xdr:rowOff>144780</xdr:rowOff>
    </xdr:to>
    <xdr:sp macro="" textlink="">
      <xdr:nvSpPr>
        <xdr:cNvPr id="10" name="Bogen 9"/>
        <xdr:cNvSpPr/>
      </xdr:nvSpPr>
      <xdr:spPr>
        <a:xfrm rot="10800000">
          <a:off x="3992880" y="13723620"/>
          <a:ext cx="678180" cy="160020"/>
        </a:xfrm>
        <a:prstGeom prst="arc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10</xdr:col>
      <xdr:colOff>281940</xdr:colOff>
      <xdr:row>94</xdr:row>
      <xdr:rowOff>152400</xdr:rowOff>
    </xdr:from>
    <xdr:to>
      <xdr:col>12</xdr:col>
      <xdr:colOff>289560</xdr:colOff>
      <xdr:row>95</xdr:row>
      <xdr:rowOff>137160</xdr:rowOff>
    </xdr:to>
    <xdr:sp macro="" textlink="">
      <xdr:nvSpPr>
        <xdr:cNvPr id="36" name="Bogen 35"/>
        <xdr:cNvSpPr/>
      </xdr:nvSpPr>
      <xdr:spPr>
        <a:xfrm rot="10800000">
          <a:off x="3733800" y="16344900"/>
          <a:ext cx="678180" cy="160020"/>
        </a:xfrm>
        <a:prstGeom prst="arc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22</xdr:col>
      <xdr:colOff>97971</xdr:colOff>
      <xdr:row>94</xdr:row>
      <xdr:rowOff>100874</xdr:rowOff>
    </xdr:from>
    <xdr:to>
      <xdr:col>25</xdr:col>
      <xdr:colOff>29027</xdr:colOff>
      <xdr:row>95</xdr:row>
      <xdr:rowOff>76200</xdr:rowOff>
    </xdr:to>
    <xdr:sp macro="" textlink="">
      <xdr:nvSpPr>
        <xdr:cNvPr id="11" name="Bogen 10"/>
        <xdr:cNvSpPr/>
      </xdr:nvSpPr>
      <xdr:spPr>
        <a:xfrm flipH="1">
          <a:off x="11201400" y="14927217"/>
          <a:ext cx="1204684" cy="149497"/>
        </a:xfrm>
        <a:prstGeom prst="arc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17</xdr:col>
      <xdr:colOff>173298</xdr:colOff>
      <xdr:row>105</xdr:row>
      <xdr:rowOff>109172</xdr:rowOff>
    </xdr:from>
    <xdr:to>
      <xdr:col>18</xdr:col>
      <xdr:colOff>264738</xdr:colOff>
      <xdr:row>105</xdr:row>
      <xdr:rowOff>109172</xdr:rowOff>
    </xdr:to>
    <xdr:cxnSp macro="">
      <xdr:nvCxnSpPr>
        <xdr:cNvPr id="27" name="Gerade Verbindung 25"/>
        <xdr:cNvCxnSpPr/>
      </xdr:nvCxnSpPr>
      <xdr:spPr>
        <a:xfrm>
          <a:off x="5624529" y="17324510"/>
          <a:ext cx="425547" cy="0"/>
        </a:xfrm>
        <a:prstGeom prst="line">
          <a:avLst/>
        </a:prstGeom>
        <a:ln w="19050">
          <a:solidFill>
            <a:schemeClr val="tx2">
              <a:lumMod val="75000"/>
            </a:schemeClr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142875</xdr:colOff>
          <xdr:row>7</xdr:row>
          <xdr:rowOff>95250</xdr:rowOff>
        </xdr:from>
        <xdr:to>
          <xdr:col>16</xdr:col>
          <xdr:colOff>171450</xdr:colOff>
          <xdr:row>9</xdr:row>
          <xdr:rowOff>104775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Es handelt sich um einen Schadensfall mit LHKW</a:t>
              </a:r>
            </a:p>
          </xdr:txBody>
        </xdr:sp>
        <xdr:clientData/>
      </xdr:twoCellAnchor>
    </mc:Choice>
    <mc:Fallback/>
  </mc:AlternateContent>
  <xdr:twoCellAnchor>
    <xdr:from>
      <xdr:col>1</xdr:col>
      <xdr:colOff>1226820</xdr:colOff>
      <xdr:row>43</xdr:row>
      <xdr:rowOff>106680</xdr:rowOff>
    </xdr:from>
    <xdr:to>
      <xdr:col>1</xdr:col>
      <xdr:colOff>1767840</xdr:colOff>
      <xdr:row>45</xdr:row>
      <xdr:rowOff>0</xdr:rowOff>
    </xdr:to>
    <xdr:sp macro="" textlink="">
      <xdr:nvSpPr>
        <xdr:cNvPr id="2" name="Textfeld 1"/>
        <xdr:cNvSpPr txBox="1"/>
      </xdr:nvSpPr>
      <xdr:spPr>
        <a:xfrm>
          <a:off x="1363980" y="6233160"/>
          <a:ext cx="541020" cy="2667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100" b="1"/>
            <a:t>Dia-1</a:t>
          </a:r>
        </a:p>
      </xdr:txBody>
    </xdr:sp>
    <xdr:clientData/>
  </xdr:twoCellAnchor>
  <xdr:twoCellAnchor>
    <xdr:from>
      <xdr:col>15</xdr:col>
      <xdr:colOff>114300</xdr:colOff>
      <xdr:row>43</xdr:row>
      <xdr:rowOff>99060</xdr:rowOff>
    </xdr:from>
    <xdr:to>
      <xdr:col>16</xdr:col>
      <xdr:colOff>228600</xdr:colOff>
      <xdr:row>44</xdr:row>
      <xdr:rowOff>198120</xdr:rowOff>
    </xdr:to>
    <xdr:sp macro="" textlink="">
      <xdr:nvSpPr>
        <xdr:cNvPr id="33" name="Textfeld 32"/>
        <xdr:cNvSpPr txBox="1"/>
      </xdr:nvSpPr>
      <xdr:spPr>
        <a:xfrm>
          <a:off x="8260080" y="6225540"/>
          <a:ext cx="541020" cy="2667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100" b="1"/>
            <a:t>Dia-2</a:t>
          </a:r>
        </a:p>
      </xdr:txBody>
    </xdr:sp>
    <xdr:clientData/>
  </xdr:twoCellAnchor>
  <xdr:twoCellAnchor>
    <xdr:from>
      <xdr:col>1</xdr:col>
      <xdr:colOff>76200</xdr:colOff>
      <xdr:row>63</xdr:row>
      <xdr:rowOff>45720</xdr:rowOff>
    </xdr:from>
    <xdr:to>
      <xdr:col>1</xdr:col>
      <xdr:colOff>617220</xdr:colOff>
      <xdr:row>64</xdr:row>
      <xdr:rowOff>137160</xdr:rowOff>
    </xdr:to>
    <xdr:sp macro="" textlink="">
      <xdr:nvSpPr>
        <xdr:cNvPr id="37" name="Textfeld 36"/>
        <xdr:cNvSpPr txBox="1"/>
      </xdr:nvSpPr>
      <xdr:spPr>
        <a:xfrm>
          <a:off x="213360" y="9852660"/>
          <a:ext cx="541020" cy="2667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100" b="1"/>
            <a:t>Dia-3</a:t>
          </a:r>
        </a:p>
      </xdr:txBody>
    </xdr:sp>
    <xdr:clientData/>
  </xdr:twoCellAnchor>
  <xdr:twoCellAnchor>
    <xdr:from>
      <xdr:col>7</xdr:col>
      <xdr:colOff>350520</xdr:colOff>
      <xdr:row>63</xdr:row>
      <xdr:rowOff>53340</xdr:rowOff>
    </xdr:from>
    <xdr:to>
      <xdr:col>9</xdr:col>
      <xdr:colOff>38100</xdr:colOff>
      <xdr:row>64</xdr:row>
      <xdr:rowOff>144780</xdr:rowOff>
    </xdr:to>
    <xdr:sp macro="" textlink="">
      <xdr:nvSpPr>
        <xdr:cNvPr id="38" name="Textfeld 37"/>
        <xdr:cNvSpPr txBox="1"/>
      </xdr:nvSpPr>
      <xdr:spPr>
        <a:xfrm>
          <a:off x="5082540" y="9860280"/>
          <a:ext cx="541020" cy="2667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100" b="1"/>
            <a:t>Dia-4</a:t>
          </a:r>
        </a:p>
      </xdr:txBody>
    </xdr:sp>
    <xdr:clientData/>
  </xdr:twoCellAnchor>
  <xdr:twoCellAnchor>
    <xdr:from>
      <xdr:col>19</xdr:col>
      <xdr:colOff>121920</xdr:colOff>
      <xdr:row>63</xdr:row>
      <xdr:rowOff>38100</xdr:rowOff>
    </xdr:from>
    <xdr:to>
      <xdr:col>20</xdr:col>
      <xdr:colOff>236220</xdr:colOff>
      <xdr:row>64</xdr:row>
      <xdr:rowOff>129540</xdr:rowOff>
    </xdr:to>
    <xdr:sp macro="" textlink="">
      <xdr:nvSpPr>
        <xdr:cNvPr id="39" name="Textfeld 38"/>
        <xdr:cNvSpPr txBox="1"/>
      </xdr:nvSpPr>
      <xdr:spPr>
        <a:xfrm>
          <a:off x="9974580" y="9845040"/>
          <a:ext cx="541020" cy="2667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100" b="1"/>
            <a:t>Dia-5</a:t>
          </a:r>
        </a:p>
      </xdr:txBody>
    </xdr:sp>
    <xdr:clientData/>
  </xdr:twoCellAnchor>
  <xdr:twoCellAnchor>
    <xdr:from>
      <xdr:col>1</xdr:col>
      <xdr:colOff>0</xdr:colOff>
      <xdr:row>80</xdr:row>
      <xdr:rowOff>167640</xdr:rowOff>
    </xdr:from>
    <xdr:to>
      <xdr:col>1</xdr:col>
      <xdr:colOff>541020</xdr:colOff>
      <xdr:row>82</xdr:row>
      <xdr:rowOff>83820</xdr:rowOff>
    </xdr:to>
    <xdr:sp macro="" textlink="">
      <xdr:nvSpPr>
        <xdr:cNvPr id="40" name="Textfeld 39"/>
        <xdr:cNvSpPr txBox="1"/>
      </xdr:nvSpPr>
      <xdr:spPr>
        <a:xfrm>
          <a:off x="137160" y="12954000"/>
          <a:ext cx="541020" cy="2667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100" b="1"/>
            <a:t>Dia-6</a:t>
          </a:r>
        </a:p>
      </xdr:txBody>
    </xdr:sp>
    <xdr:clientData/>
  </xdr:twoCellAnchor>
  <xdr:twoCellAnchor>
    <xdr:from>
      <xdr:col>7</xdr:col>
      <xdr:colOff>327660</xdr:colOff>
      <xdr:row>80</xdr:row>
      <xdr:rowOff>167640</xdr:rowOff>
    </xdr:from>
    <xdr:to>
      <xdr:col>9</xdr:col>
      <xdr:colOff>15240</xdr:colOff>
      <xdr:row>82</xdr:row>
      <xdr:rowOff>83820</xdr:rowOff>
    </xdr:to>
    <xdr:sp macro="" textlink="">
      <xdr:nvSpPr>
        <xdr:cNvPr id="41" name="Textfeld 40"/>
        <xdr:cNvSpPr txBox="1"/>
      </xdr:nvSpPr>
      <xdr:spPr>
        <a:xfrm>
          <a:off x="5059680" y="12954000"/>
          <a:ext cx="541020" cy="2667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100" b="1"/>
            <a:t>Dia-7</a:t>
          </a:r>
        </a:p>
      </xdr:txBody>
    </xdr:sp>
    <xdr:clientData/>
  </xdr:twoCellAnchor>
  <xdr:twoCellAnchor>
    <xdr:from>
      <xdr:col>19</xdr:col>
      <xdr:colOff>99060</xdr:colOff>
      <xdr:row>80</xdr:row>
      <xdr:rowOff>167640</xdr:rowOff>
    </xdr:from>
    <xdr:to>
      <xdr:col>20</xdr:col>
      <xdr:colOff>213360</xdr:colOff>
      <xdr:row>82</xdr:row>
      <xdr:rowOff>83820</xdr:rowOff>
    </xdr:to>
    <xdr:sp macro="" textlink="">
      <xdr:nvSpPr>
        <xdr:cNvPr id="42" name="Textfeld 41"/>
        <xdr:cNvSpPr txBox="1"/>
      </xdr:nvSpPr>
      <xdr:spPr>
        <a:xfrm>
          <a:off x="9951720" y="12954000"/>
          <a:ext cx="541020" cy="2667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100" b="1"/>
            <a:t>Dia-8</a:t>
          </a:r>
        </a:p>
      </xdr:txBody>
    </xdr:sp>
    <xdr:clientData/>
  </xdr:twoCellAnchor>
  <xdr:twoCellAnchor>
    <xdr:from>
      <xdr:col>7</xdr:col>
      <xdr:colOff>236220</xdr:colOff>
      <xdr:row>97</xdr:row>
      <xdr:rowOff>91440</xdr:rowOff>
    </xdr:from>
    <xdr:to>
      <xdr:col>8</xdr:col>
      <xdr:colOff>350520</xdr:colOff>
      <xdr:row>99</xdr:row>
      <xdr:rowOff>7620</xdr:rowOff>
    </xdr:to>
    <xdr:sp macro="" textlink="">
      <xdr:nvSpPr>
        <xdr:cNvPr id="43" name="Textfeld 42"/>
        <xdr:cNvSpPr txBox="1"/>
      </xdr:nvSpPr>
      <xdr:spPr>
        <a:xfrm>
          <a:off x="4968240" y="15857220"/>
          <a:ext cx="541020" cy="2667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100" b="1"/>
            <a:t>Dia-9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0.79835</cdr:x>
      <cdr:y>0.51136</cdr:y>
    </cdr:from>
    <cdr:to>
      <cdr:x>1</cdr:x>
      <cdr:y>0.59903</cdr:y>
    </cdr:to>
    <cdr:pic>
      <cdr:nvPicPr>
        <cdr:cNvPr id="3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7390501" y="3055545"/>
          <a:ext cx="1866667" cy="523810"/>
        </a:xfrm>
        <a:prstGeom xmlns:a="http://schemas.openxmlformats.org/drawingml/2006/main" prst="rect">
          <a:avLst/>
        </a:prstGeom>
      </cdr:spPr>
    </cdr:pic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9250680" cy="5974080"/>
    <xdr:graphicFrame macro="">
      <xdr:nvGraphicFramePr>
        <xdr:cNvPr id="2" name="Diagram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9265920" cy="6012180"/>
    <xdr:graphicFrame macro="">
      <xdr:nvGraphicFramePr>
        <xdr:cNvPr id="2" name="Diagram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9265920" cy="6012180"/>
    <xdr:graphicFrame macro="">
      <xdr:nvGraphicFramePr>
        <xdr:cNvPr id="2" name="Diagram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0.41513</cdr:x>
      <cdr:y>0.91226</cdr:y>
    </cdr:from>
    <cdr:to>
      <cdr:x>0.67712</cdr:x>
      <cdr:y>1</cdr:y>
    </cdr:to>
    <cdr:pic>
      <cdr:nvPicPr>
        <cdr:cNvPr id="2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3848110" y="5446499"/>
          <a:ext cx="2428571" cy="523810"/>
        </a:xfrm>
        <a:prstGeom xmlns:a="http://schemas.openxmlformats.org/drawingml/2006/main" prst="rect">
          <a:avLst/>
        </a:prstGeom>
      </cdr:spPr>
    </cdr:pic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0" y="0"/>
    <xdr:ext cx="9265920" cy="6012180"/>
    <xdr:graphicFrame macro="">
      <xdr:nvGraphicFramePr>
        <xdr:cNvPr id="2" name="Diagram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0.82373</cdr:x>
      <cdr:y>0.48289</cdr:y>
    </cdr:from>
    <cdr:to>
      <cdr:x>0.98606</cdr:x>
      <cdr:y>0.56265</cdr:y>
    </cdr:to>
    <cdr:pic>
      <cdr:nvPicPr>
        <cdr:cNvPr id="2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7635711" y="2883031"/>
          <a:ext cx="1504762" cy="476190"/>
        </a:xfrm>
        <a:prstGeom xmlns:a="http://schemas.openxmlformats.org/drawingml/2006/main" prst="rect">
          <a:avLst/>
        </a:prstGeom>
      </cdr:spPr>
    </cdr:pic>
  </cdr:relSizeAnchor>
</c:userShapes>
</file>

<file path=xl/drawings/drawing17.xml><?xml version="1.0" encoding="utf-8"?>
<xdr:wsDr xmlns:xdr="http://schemas.openxmlformats.org/drawingml/2006/spreadsheetDrawing" xmlns:a="http://schemas.openxmlformats.org/drawingml/2006/main">
  <xdr:absoluteAnchor>
    <xdr:pos x="0" y="0"/>
    <xdr:ext cx="9286875" cy="6010275"/>
    <xdr:graphicFrame macro="">
      <xdr:nvGraphicFramePr>
        <xdr:cNvPr id="2" name="Diagram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0.73955</cdr:x>
      <cdr:y>0.44097</cdr:y>
    </cdr:from>
    <cdr:to>
      <cdr:x>1</cdr:x>
      <cdr:y>0.65249</cdr:y>
    </cdr:to>
    <cdr:pic>
      <cdr:nvPicPr>
        <cdr:cNvPr id="3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6850455" y="2639171"/>
          <a:ext cx="2412608" cy="1265875"/>
        </a:xfrm>
        <a:prstGeom xmlns:a="http://schemas.openxmlformats.org/drawingml/2006/main" prst="rect">
          <a:avLst/>
        </a:prstGeom>
      </cdr:spPr>
    </cdr:pic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274320</xdr:colOff>
      <xdr:row>50</xdr:row>
      <xdr:rowOff>7621</xdr:rowOff>
    </xdr:from>
    <xdr:to>
      <xdr:col>17</xdr:col>
      <xdr:colOff>645104</xdr:colOff>
      <xdr:row>51</xdr:row>
      <xdr:rowOff>26769</xdr:rowOff>
    </xdr:to>
    <xdr:pic>
      <xdr:nvPicPr>
        <xdr:cNvPr id="7" name="Grafik 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369040" y="9349741"/>
          <a:ext cx="4333184" cy="209648"/>
        </a:xfrm>
        <a:prstGeom prst="rect">
          <a:avLst/>
        </a:prstGeom>
      </xdr:spPr>
    </xdr:pic>
    <xdr:clientData/>
  </xdr:twoCellAnchor>
  <xdr:twoCellAnchor editAs="oneCell">
    <xdr:from>
      <xdr:col>14</xdr:col>
      <xdr:colOff>47624</xdr:colOff>
      <xdr:row>67</xdr:row>
      <xdr:rowOff>8819</xdr:rowOff>
    </xdr:from>
    <xdr:to>
      <xdr:col>15</xdr:col>
      <xdr:colOff>523713</xdr:colOff>
      <xdr:row>68</xdr:row>
      <xdr:rowOff>47595</xdr:rowOff>
    </xdr:to>
    <xdr:pic>
      <xdr:nvPicPr>
        <xdr:cNvPr id="9" name="Grafik 8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925299" y="7247819"/>
          <a:ext cx="1238089" cy="229276"/>
        </a:xfrm>
        <a:prstGeom prst="rect">
          <a:avLst/>
        </a:prstGeom>
      </xdr:spPr>
    </xdr:pic>
    <xdr:clientData/>
  </xdr:twoCellAnchor>
  <xdr:twoCellAnchor editAs="oneCell">
    <xdr:from>
      <xdr:col>16</xdr:col>
      <xdr:colOff>733425</xdr:colOff>
      <xdr:row>10</xdr:row>
      <xdr:rowOff>28575</xdr:rowOff>
    </xdr:from>
    <xdr:to>
      <xdr:col>18</xdr:col>
      <xdr:colOff>418949</xdr:colOff>
      <xdr:row>11</xdr:row>
      <xdr:rowOff>9504</xdr:rowOff>
    </xdr:to>
    <xdr:pic>
      <xdr:nvPicPr>
        <xdr:cNvPr id="10" name="Grafik 9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135100" y="790575"/>
          <a:ext cx="1209524" cy="171429"/>
        </a:xfrm>
        <a:prstGeom prst="rect">
          <a:avLst/>
        </a:prstGeom>
      </xdr:spPr>
    </xdr:pic>
    <xdr:clientData/>
  </xdr:twoCellAnchor>
  <xdr:twoCellAnchor editAs="oneCell">
    <xdr:from>
      <xdr:col>16</xdr:col>
      <xdr:colOff>733425</xdr:colOff>
      <xdr:row>4</xdr:row>
      <xdr:rowOff>171450</xdr:rowOff>
    </xdr:from>
    <xdr:to>
      <xdr:col>18</xdr:col>
      <xdr:colOff>361806</xdr:colOff>
      <xdr:row>5</xdr:row>
      <xdr:rowOff>152379</xdr:rowOff>
    </xdr:to>
    <xdr:pic>
      <xdr:nvPicPr>
        <xdr:cNvPr id="11" name="Grafik 10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4135100" y="552450"/>
          <a:ext cx="1152381" cy="171429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88</xdr:row>
      <xdr:rowOff>0</xdr:rowOff>
    </xdr:from>
    <xdr:to>
      <xdr:col>14</xdr:col>
      <xdr:colOff>218857</xdr:colOff>
      <xdr:row>89</xdr:row>
      <xdr:rowOff>47595</xdr:rowOff>
    </xdr:to>
    <xdr:pic>
      <xdr:nvPicPr>
        <xdr:cNvPr id="12" name="Grafik 11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0353675" y="10477500"/>
          <a:ext cx="1742857" cy="238095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99</xdr:row>
      <xdr:rowOff>0</xdr:rowOff>
    </xdr:from>
    <xdr:to>
      <xdr:col>14</xdr:col>
      <xdr:colOff>571238</xdr:colOff>
      <xdr:row>100</xdr:row>
      <xdr:rowOff>28548</xdr:rowOff>
    </xdr:to>
    <xdr:pic>
      <xdr:nvPicPr>
        <xdr:cNvPr id="15" name="Grafik 14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0353675" y="12001500"/>
          <a:ext cx="2095238" cy="219048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102</xdr:row>
      <xdr:rowOff>0</xdr:rowOff>
    </xdr:from>
    <xdr:to>
      <xdr:col>14</xdr:col>
      <xdr:colOff>533143</xdr:colOff>
      <xdr:row>102</xdr:row>
      <xdr:rowOff>180952</xdr:rowOff>
    </xdr:to>
    <xdr:pic>
      <xdr:nvPicPr>
        <xdr:cNvPr id="16" name="Grafik 15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353675" y="12573000"/>
          <a:ext cx="2057143" cy="180952"/>
        </a:xfrm>
        <a:prstGeom prst="rect">
          <a:avLst/>
        </a:prstGeom>
      </xdr:spPr>
    </xdr:pic>
    <xdr:clientData/>
  </xdr:twoCellAnchor>
  <xdr:twoCellAnchor editAs="oneCell">
    <xdr:from>
      <xdr:col>8</xdr:col>
      <xdr:colOff>1</xdr:colOff>
      <xdr:row>108</xdr:row>
      <xdr:rowOff>1</xdr:rowOff>
    </xdr:from>
    <xdr:to>
      <xdr:col>10</xdr:col>
      <xdr:colOff>314325</xdr:colOff>
      <xdr:row>115</xdr:row>
      <xdr:rowOff>14937</xdr:rowOff>
    </xdr:to>
    <xdr:pic>
      <xdr:nvPicPr>
        <xdr:cNvPr id="17" name="Grafik 16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7305676" y="13716001"/>
          <a:ext cx="1838324" cy="1363676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117</xdr:row>
      <xdr:rowOff>1</xdr:rowOff>
    </xdr:from>
    <xdr:to>
      <xdr:col>10</xdr:col>
      <xdr:colOff>200025</xdr:colOff>
      <xdr:row>123</xdr:row>
      <xdr:rowOff>178317</xdr:rowOff>
    </xdr:to>
    <xdr:pic>
      <xdr:nvPicPr>
        <xdr:cNvPr id="19" name="Grafik 18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7305675" y="15430501"/>
          <a:ext cx="1724025" cy="1328936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125</xdr:row>
      <xdr:rowOff>0</xdr:rowOff>
    </xdr:from>
    <xdr:to>
      <xdr:col>10</xdr:col>
      <xdr:colOff>123825</xdr:colOff>
      <xdr:row>132</xdr:row>
      <xdr:rowOff>453</xdr:rowOff>
    </xdr:to>
    <xdr:pic>
      <xdr:nvPicPr>
        <xdr:cNvPr id="21" name="Grafik 20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7305675" y="16954500"/>
          <a:ext cx="1647825" cy="1333953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133</xdr:row>
      <xdr:rowOff>0</xdr:rowOff>
    </xdr:from>
    <xdr:to>
      <xdr:col>10</xdr:col>
      <xdr:colOff>152400</xdr:colOff>
      <xdr:row>139</xdr:row>
      <xdr:rowOff>149225</xdr:rowOff>
    </xdr:to>
    <xdr:pic>
      <xdr:nvPicPr>
        <xdr:cNvPr id="23" name="Grafik 22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7305675" y="18478500"/>
          <a:ext cx="1676400" cy="129222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141</xdr:row>
      <xdr:rowOff>0</xdr:rowOff>
    </xdr:from>
    <xdr:to>
      <xdr:col>10</xdr:col>
      <xdr:colOff>295275</xdr:colOff>
      <xdr:row>148</xdr:row>
      <xdr:rowOff>114</xdr:rowOff>
    </xdr:to>
    <xdr:pic>
      <xdr:nvPicPr>
        <xdr:cNvPr id="25" name="Grafik 24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7305675" y="20002500"/>
          <a:ext cx="1819275" cy="1331709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149</xdr:row>
      <xdr:rowOff>0</xdr:rowOff>
    </xdr:from>
    <xdr:to>
      <xdr:col>10</xdr:col>
      <xdr:colOff>166181</xdr:colOff>
      <xdr:row>155</xdr:row>
      <xdr:rowOff>173355</xdr:rowOff>
    </xdr:to>
    <xdr:pic>
      <xdr:nvPicPr>
        <xdr:cNvPr id="27" name="Grafik 26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7305675" y="21526500"/>
          <a:ext cx="1690181" cy="132397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157</xdr:row>
      <xdr:rowOff>0</xdr:rowOff>
    </xdr:from>
    <xdr:to>
      <xdr:col>10</xdr:col>
      <xdr:colOff>266700</xdr:colOff>
      <xdr:row>163</xdr:row>
      <xdr:rowOff>163981</xdr:rowOff>
    </xdr:to>
    <xdr:pic>
      <xdr:nvPicPr>
        <xdr:cNvPr id="29" name="Grafik 2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7305675" y="23050500"/>
          <a:ext cx="1790700" cy="1314601"/>
        </a:xfrm>
        <a:prstGeom prst="rect">
          <a:avLst/>
        </a:prstGeom>
      </xdr:spPr>
    </xdr:pic>
    <xdr:clientData/>
  </xdr:twoCellAnchor>
  <xdr:twoCellAnchor editAs="oneCell">
    <xdr:from>
      <xdr:col>8</xdr:col>
      <xdr:colOff>1</xdr:colOff>
      <xdr:row>165</xdr:row>
      <xdr:rowOff>0</xdr:rowOff>
    </xdr:from>
    <xdr:to>
      <xdr:col>10</xdr:col>
      <xdr:colOff>285751</xdr:colOff>
      <xdr:row>172</xdr:row>
      <xdr:rowOff>27599</xdr:rowOff>
    </xdr:to>
    <xdr:pic>
      <xdr:nvPicPr>
        <xdr:cNvPr id="32" name="Grafik 31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7305676" y="24955500"/>
          <a:ext cx="1809750" cy="1368719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173</xdr:row>
      <xdr:rowOff>0</xdr:rowOff>
    </xdr:from>
    <xdr:to>
      <xdr:col>10</xdr:col>
      <xdr:colOff>104775</xdr:colOff>
      <xdr:row>179</xdr:row>
      <xdr:rowOff>18557</xdr:rowOff>
    </xdr:to>
    <xdr:pic>
      <xdr:nvPicPr>
        <xdr:cNvPr id="34" name="Grafik 33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7305675" y="26479500"/>
          <a:ext cx="1628775" cy="1161557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10</xdr:col>
      <xdr:colOff>441960</xdr:colOff>
      <xdr:row>9</xdr:row>
      <xdr:rowOff>295</xdr:rowOff>
    </xdr:to>
    <xdr:pic>
      <xdr:nvPicPr>
        <xdr:cNvPr id="36" name="Grafik 35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8366760" y="1097280"/>
          <a:ext cx="1234440" cy="183175"/>
        </a:xfrm>
        <a:prstGeom prst="rect">
          <a:avLst/>
        </a:prstGeom>
      </xdr:spPr>
    </xdr:pic>
    <xdr:clientData/>
  </xdr:twoCellAnchor>
  <xdr:twoCellAnchor editAs="oneCell">
    <xdr:from>
      <xdr:col>9</xdr:col>
      <xdr:colOff>1</xdr:colOff>
      <xdr:row>12</xdr:row>
      <xdr:rowOff>0</xdr:rowOff>
    </xdr:from>
    <xdr:to>
      <xdr:col>11</xdr:col>
      <xdr:colOff>556261</xdr:colOff>
      <xdr:row>13</xdr:row>
      <xdr:rowOff>8871</xdr:rowOff>
    </xdr:to>
    <xdr:pic>
      <xdr:nvPicPr>
        <xdr:cNvPr id="37" name="Grafik 36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8366761" y="1828800"/>
          <a:ext cx="2141220" cy="19175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2331720</xdr:colOff>
      <xdr:row>19</xdr:row>
      <xdr:rowOff>163369</xdr:rowOff>
    </xdr:to>
    <xdr:pic>
      <xdr:nvPicPr>
        <xdr:cNvPr id="38" name="Grafik 37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792480" y="3108960"/>
          <a:ext cx="2331720" cy="163369"/>
        </a:xfrm>
        <a:prstGeom prst="rect">
          <a:avLst/>
        </a:prstGeom>
      </xdr:spPr>
    </xdr:pic>
    <xdr:clientData/>
  </xdr:twoCellAnchor>
  <xdr:twoCellAnchor editAs="oneCell">
    <xdr:from>
      <xdr:col>12</xdr:col>
      <xdr:colOff>388620</xdr:colOff>
      <xdr:row>44</xdr:row>
      <xdr:rowOff>179682</xdr:rowOff>
    </xdr:from>
    <xdr:to>
      <xdr:col>15</xdr:col>
      <xdr:colOff>595902</xdr:colOff>
      <xdr:row>46</xdr:row>
      <xdr:rowOff>26639</xdr:rowOff>
    </xdr:to>
    <xdr:pic>
      <xdr:nvPicPr>
        <xdr:cNvPr id="44" name="Grafik 43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11483340" y="7868262"/>
          <a:ext cx="2584722" cy="220337"/>
        </a:xfrm>
        <a:prstGeom prst="rect">
          <a:avLst/>
        </a:prstGeom>
      </xdr:spPr>
    </xdr:pic>
    <xdr:clientData/>
  </xdr:twoCellAnchor>
  <xdr:twoCellAnchor editAs="oneCell">
    <xdr:from>
      <xdr:col>12</xdr:col>
      <xdr:colOff>1</xdr:colOff>
      <xdr:row>64</xdr:row>
      <xdr:rowOff>0</xdr:rowOff>
    </xdr:from>
    <xdr:to>
      <xdr:col>12</xdr:col>
      <xdr:colOff>655321</xdr:colOff>
      <xdr:row>64</xdr:row>
      <xdr:rowOff>156383</xdr:rowOff>
    </xdr:to>
    <xdr:pic>
      <xdr:nvPicPr>
        <xdr:cNvPr id="45" name="Grafik 44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11094721" y="11369040"/>
          <a:ext cx="655320" cy="156383"/>
        </a:xfrm>
        <a:prstGeom prst="rect">
          <a:avLst/>
        </a:prstGeom>
      </xdr:spPr>
    </xdr:pic>
    <xdr:clientData/>
  </xdr:twoCellAnchor>
  <xdr:twoCellAnchor editAs="oneCell">
    <xdr:from>
      <xdr:col>8</xdr:col>
      <xdr:colOff>365761</xdr:colOff>
      <xdr:row>84</xdr:row>
      <xdr:rowOff>0</xdr:rowOff>
    </xdr:from>
    <xdr:to>
      <xdr:col>10</xdr:col>
      <xdr:colOff>685801</xdr:colOff>
      <xdr:row>85</xdr:row>
      <xdr:rowOff>10909</xdr:rowOff>
    </xdr:to>
    <xdr:pic>
      <xdr:nvPicPr>
        <xdr:cNvPr id="47" name="Grafik 46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8290561" y="14660880"/>
          <a:ext cx="1905000" cy="201409"/>
        </a:xfrm>
        <a:prstGeom prst="rect">
          <a:avLst/>
        </a:prstGeom>
      </xdr:spPr>
    </xdr:pic>
    <xdr:clientData/>
  </xdr:twoCellAnchor>
  <xdr:twoCellAnchor editAs="oneCell">
    <xdr:from>
      <xdr:col>11</xdr:col>
      <xdr:colOff>7621</xdr:colOff>
      <xdr:row>90</xdr:row>
      <xdr:rowOff>7620</xdr:rowOff>
    </xdr:from>
    <xdr:to>
      <xdr:col>13</xdr:col>
      <xdr:colOff>266701</xdr:colOff>
      <xdr:row>91</xdr:row>
      <xdr:rowOff>55245</xdr:rowOff>
    </xdr:to>
    <xdr:pic>
      <xdr:nvPicPr>
        <xdr:cNvPr id="48" name="Grafik 47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10309861" y="15781020"/>
          <a:ext cx="1844040" cy="230505"/>
        </a:xfrm>
        <a:prstGeom prst="rect">
          <a:avLst/>
        </a:prstGeom>
      </xdr:spPr>
    </xdr:pic>
    <xdr:clientData/>
  </xdr:twoCellAnchor>
  <xdr:twoCellAnchor editAs="oneCell">
    <xdr:from>
      <xdr:col>11</xdr:col>
      <xdr:colOff>1</xdr:colOff>
      <xdr:row>92</xdr:row>
      <xdr:rowOff>1</xdr:rowOff>
    </xdr:from>
    <xdr:to>
      <xdr:col>13</xdr:col>
      <xdr:colOff>83821</xdr:colOff>
      <xdr:row>93</xdr:row>
      <xdr:rowOff>11165</xdr:rowOff>
    </xdr:to>
    <xdr:pic>
      <xdr:nvPicPr>
        <xdr:cNvPr id="49" name="Grafik 48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10302241" y="16139161"/>
          <a:ext cx="1668780" cy="194044"/>
        </a:xfrm>
        <a:prstGeom prst="rect">
          <a:avLst/>
        </a:prstGeom>
      </xdr:spPr>
    </xdr:pic>
    <xdr:clientData/>
  </xdr:twoCellAnchor>
  <xdr:twoCellAnchor editAs="oneCell">
    <xdr:from>
      <xdr:col>12</xdr:col>
      <xdr:colOff>45720</xdr:colOff>
      <xdr:row>56</xdr:row>
      <xdr:rowOff>45720</xdr:rowOff>
    </xdr:from>
    <xdr:to>
      <xdr:col>17</xdr:col>
      <xdr:colOff>353163</xdr:colOff>
      <xdr:row>57</xdr:row>
      <xdr:rowOff>45720</xdr:rowOff>
    </xdr:to>
    <xdr:pic>
      <xdr:nvPicPr>
        <xdr:cNvPr id="2" name="Grafik 1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11140440" y="9944100"/>
          <a:ext cx="4269843" cy="182880"/>
        </a:xfrm>
        <a:prstGeom prst="rect">
          <a:avLst/>
        </a:prstGeom>
      </xdr:spPr>
    </xdr:pic>
    <xdr:clientData/>
  </xdr:twoCellAnchor>
  <xdr:twoCellAnchor editAs="oneCell">
    <xdr:from>
      <xdr:col>10</xdr:col>
      <xdr:colOff>762000</xdr:colOff>
      <xdr:row>108</xdr:row>
      <xdr:rowOff>0</xdr:rowOff>
    </xdr:from>
    <xdr:to>
      <xdr:col>14</xdr:col>
      <xdr:colOff>106680</xdr:colOff>
      <xdr:row>115</xdr:row>
      <xdr:rowOff>30480</xdr:rowOff>
    </xdr:to>
    <xdr:pic>
      <xdr:nvPicPr>
        <xdr:cNvPr id="3" name="Grafik 2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10271760" y="19804380"/>
          <a:ext cx="2514600" cy="1325880"/>
        </a:xfrm>
        <a:prstGeom prst="rect">
          <a:avLst/>
        </a:prstGeom>
      </xdr:spPr>
    </xdr:pic>
    <xdr:clientData/>
  </xdr:twoCellAnchor>
  <xdr:twoCellAnchor editAs="oneCell">
    <xdr:from>
      <xdr:col>10</xdr:col>
      <xdr:colOff>781051</xdr:colOff>
      <xdr:row>116</xdr:row>
      <xdr:rowOff>171450</xdr:rowOff>
    </xdr:from>
    <xdr:to>
      <xdr:col>13</xdr:col>
      <xdr:colOff>210394</xdr:colOff>
      <xdr:row>124</xdr:row>
      <xdr:rowOff>19050</xdr:rowOff>
    </xdr:to>
    <xdr:pic>
      <xdr:nvPicPr>
        <xdr:cNvPr id="4" name="Grafik 3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0277476" y="21250275"/>
          <a:ext cx="1801068" cy="1304925"/>
        </a:xfrm>
        <a:prstGeom prst="rect">
          <a:avLst/>
        </a:prstGeom>
      </xdr:spPr>
    </xdr:pic>
    <xdr:clientData/>
  </xdr:twoCellAnchor>
  <xdr:twoCellAnchor editAs="oneCell">
    <xdr:from>
      <xdr:col>11</xdr:col>
      <xdr:colOff>9525</xdr:colOff>
      <xdr:row>125</xdr:row>
      <xdr:rowOff>0</xdr:rowOff>
    </xdr:from>
    <xdr:to>
      <xdr:col>13</xdr:col>
      <xdr:colOff>197908</xdr:colOff>
      <xdr:row>131</xdr:row>
      <xdr:rowOff>171450</xdr:rowOff>
    </xdr:to>
    <xdr:pic>
      <xdr:nvPicPr>
        <xdr:cNvPr id="5" name="Grafik 4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10296525" y="22717125"/>
          <a:ext cx="1769533" cy="1257300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133</xdr:row>
      <xdr:rowOff>0</xdr:rowOff>
    </xdr:from>
    <xdr:to>
      <xdr:col>13</xdr:col>
      <xdr:colOff>78195</xdr:colOff>
      <xdr:row>139</xdr:row>
      <xdr:rowOff>161925</xdr:rowOff>
    </xdr:to>
    <xdr:pic>
      <xdr:nvPicPr>
        <xdr:cNvPr id="6" name="Grafik 5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10287000" y="24164925"/>
          <a:ext cx="1659345" cy="1247775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141</xdr:row>
      <xdr:rowOff>1</xdr:rowOff>
    </xdr:from>
    <xdr:to>
      <xdr:col>13</xdr:col>
      <xdr:colOff>175181</xdr:colOff>
      <xdr:row>147</xdr:row>
      <xdr:rowOff>171451</xdr:rowOff>
    </xdr:to>
    <xdr:pic>
      <xdr:nvPicPr>
        <xdr:cNvPr id="13" name="Grafik 12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10287000" y="25612726"/>
          <a:ext cx="1756331" cy="1257300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149</xdr:row>
      <xdr:rowOff>0</xdr:rowOff>
    </xdr:from>
    <xdr:to>
      <xdr:col>13</xdr:col>
      <xdr:colOff>252763</xdr:colOff>
      <xdr:row>156</xdr:row>
      <xdr:rowOff>0</xdr:rowOff>
    </xdr:to>
    <xdr:pic>
      <xdr:nvPicPr>
        <xdr:cNvPr id="40" name="Grafik 39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10287000" y="27060525"/>
          <a:ext cx="1833913" cy="1276350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157</xdr:row>
      <xdr:rowOff>0</xdr:rowOff>
    </xdr:from>
    <xdr:to>
      <xdr:col>13</xdr:col>
      <xdr:colOff>752475</xdr:colOff>
      <xdr:row>163</xdr:row>
      <xdr:rowOff>136260</xdr:rowOff>
    </xdr:to>
    <xdr:pic>
      <xdr:nvPicPr>
        <xdr:cNvPr id="43" name="Grafik 42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10287000" y="28517850"/>
          <a:ext cx="2333625" cy="1231635"/>
        </a:xfrm>
        <a:prstGeom prst="rect">
          <a:avLst/>
        </a:prstGeom>
      </xdr:spPr>
    </xdr:pic>
    <xdr:clientData/>
  </xdr:twoCellAnchor>
  <xdr:twoCellAnchor editAs="oneCell">
    <xdr:from>
      <xdr:col>11</xdr:col>
      <xdr:colOff>1</xdr:colOff>
      <xdr:row>165</xdr:row>
      <xdr:rowOff>0</xdr:rowOff>
    </xdr:from>
    <xdr:to>
      <xdr:col>13</xdr:col>
      <xdr:colOff>341533</xdr:colOff>
      <xdr:row>172</xdr:row>
      <xdr:rowOff>28575</xdr:rowOff>
    </xdr:to>
    <xdr:pic>
      <xdr:nvPicPr>
        <xdr:cNvPr id="46" name="Grafik 45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10287001" y="29975175"/>
          <a:ext cx="1922682" cy="1304925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173</xdr:row>
      <xdr:rowOff>0</xdr:rowOff>
    </xdr:from>
    <xdr:to>
      <xdr:col>13</xdr:col>
      <xdr:colOff>257175</xdr:colOff>
      <xdr:row>179</xdr:row>
      <xdr:rowOff>59128</xdr:rowOff>
    </xdr:to>
    <xdr:pic>
      <xdr:nvPicPr>
        <xdr:cNvPr id="50" name="Grafik 49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10287000" y="31432500"/>
          <a:ext cx="1838325" cy="1144978"/>
        </a:xfrm>
        <a:prstGeom prst="rect">
          <a:avLst/>
        </a:prstGeom>
      </xdr:spPr>
    </xdr:pic>
    <xdr:clientData/>
  </xdr:twoCellAnchor>
  <xdr:twoCellAnchor editAs="oneCell">
    <xdr:from>
      <xdr:col>1</xdr:col>
      <xdr:colOff>819150</xdr:colOff>
      <xdr:row>182</xdr:row>
      <xdr:rowOff>114300</xdr:rowOff>
    </xdr:from>
    <xdr:to>
      <xdr:col>1</xdr:col>
      <xdr:colOff>2304864</xdr:colOff>
      <xdr:row>189</xdr:row>
      <xdr:rowOff>56999</xdr:rowOff>
    </xdr:to>
    <xdr:pic>
      <xdr:nvPicPr>
        <xdr:cNvPr id="8" name="Grafik 7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1609725" y="33175575"/>
          <a:ext cx="1485714" cy="1209524"/>
        </a:xfrm>
        <a:prstGeom prst="rect">
          <a:avLst/>
        </a:prstGeom>
      </xdr:spPr>
    </xdr:pic>
    <xdr:clientData/>
  </xdr:twoCellAnchor>
  <xdr:twoCellAnchor editAs="oneCell">
    <xdr:from>
      <xdr:col>15</xdr:col>
      <xdr:colOff>285751</xdr:colOff>
      <xdr:row>39</xdr:row>
      <xdr:rowOff>155434</xdr:rowOff>
    </xdr:from>
    <xdr:to>
      <xdr:col>21</xdr:col>
      <xdr:colOff>190501</xdr:colOff>
      <xdr:row>40</xdr:row>
      <xdr:rowOff>190468</xdr:rowOff>
    </xdr:to>
    <xdr:pic>
      <xdr:nvPicPr>
        <xdr:cNvPr id="18" name="Grafik 17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13735051" y="7213459"/>
          <a:ext cx="4648200" cy="216009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184</xdr:row>
      <xdr:rowOff>0</xdr:rowOff>
    </xdr:from>
    <xdr:to>
      <xdr:col>11</xdr:col>
      <xdr:colOff>663187</xdr:colOff>
      <xdr:row>189</xdr:row>
      <xdr:rowOff>157816</xdr:rowOff>
    </xdr:to>
    <xdr:pic>
      <xdr:nvPicPr>
        <xdr:cNvPr id="41" name="Grafik 40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9496425" y="33423225"/>
          <a:ext cx="1453762" cy="1062691"/>
        </a:xfrm>
        <a:prstGeom prst="rect">
          <a:avLst/>
        </a:prstGeom>
      </xdr:spPr>
    </xdr:pic>
    <xdr:clientData/>
  </xdr:twoCellAnchor>
  <xdr:twoCellAnchor editAs="oneCell">
    <xdr:from>
      <xdr:col>11</xdr:col>
      <xdr:colOff>466724</xdr:colOff>
      <xdr:row>95</xdr:row>
      <xdr:rowOff>46868</xdr:rowOff>
    </xdr:from>
    <xdr:to>
      <xdr:col>13</xdr:col>
      <xdr:colOff>695039</xdr:colOff>
      <xdr:row>96</xdr:row>
      <xdr:rowOff>38071</xdr:rowOff>
    </xdr:to>
    <xdr:pic>
      <xdr:nvPicPr>
        <xdr:cNvPr id="14" name="Grafik 13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10753724" y="17296643"/>
          <a:ext cx="1809465" cy="181703"/>
        </a:xfrm>
        <a:prstGeom prst="rect">
          <a:avLst/>
        </a:prstGeom>
      </xdr:spPr>
    </xdr:pic>
    <xdr:clientData/>
  </xdr:twoCellAnchor>
  <xdr:twoCellAnchor editAs="oneCell">
    <xdr:from>
      <xdr:col>8</xdr:col>
      <xdr:colOff>295274</xdr:colOff>
      <xdr:row>195</xdr:row>
      <xdr:rowOff>20459</xdr:rowOff>
    </xdr:from>
    <xdr:to>
      <xdr:col>11</xdr:col>
      <xdr:colOff>390524</xdr:colOff>
      <xdr:row>204</xdr:row>
      <xdr:rowOff>74635</xdr:rowOff>
    </xdr:to>
    <xdr:pic>
      <xdr:nvPicPr>
        <xdr:cNvPr id="20" name="Grafik 19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8210549" y="35434409"/>
          <a:ext cx="2466975" cy="1682951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199</xdr:row>
      <xdr:rowOff>0</xdr:rowOff>
    </xdr:from>
    <xdr:to>
      <xdr:col>7</xdr:col>
      <xdr:colOff>600075</xdr:colOff>
      <xdr:row>204</xdr:row>
      <xdr:rowOff>41555</xdr:rowOff>
    </xdr:to>
    <xdr:pic>
      <xdr:nvPicPr>
        <xdr:cNvPr id="22" name="Grafik 21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5543550" y="36137850"/>
          <a:ext cx="2181225" cy="9464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204</xdr:row>
      <xdr:rowOff>0</xdr:rowOff>
    </xdr:from>
    <xdr:to>
      <xdr:col>1</xdr:col>
      <xdr:colOff>2019048</xdr:colOff>
      <xdr:row>206</xdr:row>
      <xdr:rowOff>119954</xdr:rowOff>
    </xdr:to>
    <xdr:pic>
      <xdr:nvPicPr>
        <xdr:cNvPr id="51" name="Grafik 50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792480" y="36675060"/>
          <a:ext cx="2019048" cy="485714"/>
        </a:xfrm>
        <a:prstGeom prst="rect">
          <a:avLst/>
        </a:prstGeom>
      </xdr:spPr>
    </xdr:pic>
    <xdr:clientData/>
  </xdr:twoCellAnchor>
  <xdr:twoCellAnchor editAs="oneCell">
    <xdr:from>
      <xdr:col>10</xdr:col>
      <xdr:colOff>142875</xdr:colOff>
      <xdr:row>71</xdr:row>
      <xdr:rowOff>123825</xdr:rowOff>
    </xdr:from>
    <xdr:to>
      <xdr:col>13</xdr:col>
      <xdr:colOff>752102</xdr:colOff>
      <xdr:row>72</xdr:row>
      <xdr:rowOff>161898</xdr:rowOff>
    </xdr:to>
    <xdr:pic>
      <xdr:nvPicPr>
        <xdr:cNvPr id="26" name="Grafik 25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9639300" y="13011150"/>
          <a:ext cx="2980952" cy="219048"/>
        </a:xfrm>
        <a:prstGeom prst="rect">
          <a:avLst/>
        </a:prstGeom>
      </xdr:spPr>
    </xdr:pic>
    <xdr:clientData/>
  </xdr:twoCellAnchor>
  <xdr:twoCellAnchor editAs="oneCell">
    <xdr:from>
      <xdr:col>11</xdr:col>
      <xdr:colOff>495300</xdr:colOff>
      <xdr:row>34</xdr:row>
      <xdr:rowOff>129049</xdr:rowOff>
    </xdr:from>
    <xdr:to>
      <xdr:col>18</xdr:col>
      <xdr:colOff>76200</xdr:colOff>
      <xdr:row>35</xdr:row>
      <xdr:rowOff>152368</xdr:rowOff>
    </xdr:to>
    <xdr:pic>
      <xdr:nvPicPr>
        <xdr:cNvPr id="28" name="Grafik 27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10782300" y="6282199"/>
          <a:ext cx="5114925" cy="20429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1</xdr:col>
      <xdr:colOff>2827020</xdr:colOff>
      <xdr:row>6</xdr:row>
      <xdr:rowOff>1098</xdr:rowOff>
    </xdr:to>
    <xdr:pic>
      <xdr:nvPicPr>
        <xdr:cNvPr id="3" name="Grafik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6220" y="960120"/>
          <a:ext cx="2827020" cy="25255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250680" cy="5974080"/>
    <xdr:graphicFrame macro="">
      <xdr:nvGraphicFramePr>
        <xdr:cNvPr id="2" name="Diagram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0.87828</cdr:x>
      <cdr:y>0.55569</cdr:y>
    </cdr:from>
    <cdr:to>
      <cdr:x>0.98476</cdr:x>
      <cdr:y>0.72649</cdr:y>
    </cdr:to>
    <cdr:pic>
      <cdr:nvPicPr>
        <cdr:cNvPr id="4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8128482" y="3321729"/>
          <a:ext cx="985483" cy="1020932"/>
        </a:xfrm>
        <a:prstGeom xmlns:a="http://schemas.openxmlformats.org/drawingml/2006/main" prst="rect">
          <a:avLst/>
        </a:prstGeom>
      </cdr:spPr>
    </cdr:pic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9250680" cy="5974080"/>
    <xdr:graphicFrame macro="">
      <xdr:nvGraphicFramePr>
        <xdr:cNvPr id="2" name="Diagram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0.87712</cdr:x>
      <cdr:y>0.49079</cdr:y>
    </cdr:from>
    <cdr:to>
      <cdr:x>0.97061</cdr:x>
      <cdr:y>0.59448</cdr:y>
    </cdr:to>
    <cdr:pic>
      <cdr:nvPicPr>
        <cdr:cNvPr id="2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8130619" y="2930163"/>
          <a:ext cx="866667" cy="619048"/>
        </a:xfrm>
        <a:prstGeom xmlns:a="http://schemas.openxmlformats.org/drawingml/2006/main" prst="rect">
          <a:avLst/>
        </a:prstGeom>
      </cdr:spPr>
    </cdr:pic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9265920" cy="6012180"/>
    <xdr:graphicFrame macro="">
      <xdr:nvGraphicFramePr>
        <xdr:cNvPr id="2" name="Diagram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9265920" cy="6012180"/>
    <xdr:graphicFrame macro="">
      <xdr:nvGraphicFramePr>
        <xdr:cNvPr id="2" name="Diagram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1"/>
  <dimension ref="B1:AU109"/>
  <sheetViews>
    <sheetView showGridLines="0" tabSelected="1" topLeftCell="B1" zoomScaleNormal="100" zoomScaleSheetLayoutView="90" workbookViewId="0">
      <selection activeCell="E8" sqref="E8:J8"/>
    </sheetView>
  </sheetViews>
  <sheetFormatPr baseColWidth="10" defaultColWidth="11.42578125" defaultRowHeight="14.25" x14ac:dyDescent="0.2"/>
  <cols>
    <col min="1" max="1" width="2" style="4" customWidth="1"/>
    <col min="2" max="2" width="36.28515625" style="4" customWidth="1"/>
    <col min="3" max="3" width="9.7109375" style="4" bestFit="1" customWidth="1"/>
    <col min="4" max="4" width="2.28515625" style="4" customWidth="1"/>
    <col min="5" max="30" width="6.28515625" style="4" customWidth="1"/>
    <col min="31" max="35" width="6.28515625" style="4" hidden="1" customWidth="1"/>
    <col min="36" max="49" width="6.28515625" style="4" customWidth="1"/>
    <col min="50" max="16384" width="11.42578125" style="4"/>
  </cols>
  <sheetData>
    <row r="1" spans="2:47" s="2" customFormat="1" ht="26.25" x14ac:dyDescent="0.4">
      <c r="B1" s="18" t="s">
        <v>247</v>
      </c>
      <c r="C1" s="1"/>
      <c r="D1" s="1"/>
      <c r="J1" s="61" t="s">
        <v>286</v>
      </c>
      <c r="N1" s="25"/>
      <c r="O1" s="93"/>
      <c r="P1" s="93"/>
      <c r="Q1" s="93"/>
      <c r="R1" s="94"/>
      <c r="S1" s="93" t="s">
        <v>31</v>
      </c>
      <c r="T1" s="46"/>
      <c r="U1" s="46"/>
      <c r="V1" s="46"/>
      <c r="W1" s="93"/>
      <c r="X1" s="93"/>
      <c r="Y1" s="95">
        <f>(MAX(E27:AA27)/(MAX(E21:AA21)))</f>
        <v>8613.8869427338759</v>
      </c>
      <c r="Z1" s="93" t="s">
        <v>10</v>
      </c>
      <c r="AA1" s="41"/>
      <c r="AC1" s="57"/>
      <c r="AD1" s="57"/>
      <c r="AE1" s="57"/>
      <c r="AF1" s="57"/>
      <c r="AG1" s="57"/>
      <c r="AH1" s="57"/>
      <c r="AI1" s="19"/>
    </row>
    <row r="2" spans="2:47" s="3" customFormat="1" ht="23.25" customHeight="1" x14ac:dyDescent="0.2">
      <c r="B2" s="17" t="s">
        <v>50</v>
      </c>
      <c r="N2" s="4"/>
      <c r="O2" s="41"/>
      <c r="P2" s="41"/>
      <c r="Q2" s="96"/>
      <c r="R2" s="93"/>
      <c r="S2" s="93" t="s">
        <v>14</v>
      </c>
      <c r="T2" s="46"/>
      <c r="U2" s="46"/>
      <c r="V2" s="97"/>
      <c r="W2" s="95">
        <v>6500</v>
      </c>
      <c r="X2" s="93" t="s">
        <v>10</v>
      </c>
      <c r="Y2" s="98" t="s">
        <v>271</v>
      </c>
      <c r="Z2" s="93"/>
      <c r="AA2" s="93"/>
      <c r="AG2" s="56"/>
      <c r="AH2" s="56"/>
      <c r="AI2" s="16"/>
    </row>
    <row r="3" spans="2:47" ht="16.149999999999999" customHeight="1" x14ac:dyDescent="0.2">
      <c r="B3" s="103"/>
      <c r="L3" s="53"/>
      <c r="M3" s="53"/>
      <c r="N3" s="56"/>
      <c r="O3" s="93"/>
      <c r="P3" s="93"/>
      <c r="Q3" s="95">
        <f>MAX(E15:AA15)</f>
        <v>7500</v>
      </c>
      <c r="R3" s="93"/>
      <c r="S3" s="93" t="s">
        <v>44</v>
      </c>
      <c r="T3" s="46"/>
      <c r="U3" s="46"/>
      <c r="V3" s="41"/>
      <c r="W3" s="95">
        <v>3500</v>
      </c>
      <c r="X3" s="93" t="s">
        <v>10</v>
      </c>
      <c r="Y3" s="98" t="s">
        <v>272</v>
      </c>
      <c r="Z3" s="93"/>
      <c r="AA3" s="93"/>
      <c r="AG3" s="56"/>
      <c r="AH3" s="56"/>
      <c r="AI3" s="21"/>
    </row>
    <row r="4" spans="2:47" ht="16.149999999999999" customHeight="1" x14ac:dyDescent="0.2">
      <c r="B4" s="12" t="s">
        <v>0</v>
      </c>
      <c r="C4" s="5"/>
      <c r="D4" s="5"/>
      <c r="E4" s="6"/>
      <c r="F4" s="6"/>
      <c r="G4" s="6"/>
      <c r="L4" s="53"/>
      <c r="M4" s="53"/>
      <c r="N4" s="53"/>
      <c r="O4" s="41"/>
      <c r="P4" s="41"/>
      <c r="Q4" s="99">
        <f>E11*0.5*365/1000</f>
        <v>3.65</v>
      </c>
      <c r="R4" s="100" t="s">
        <v>13</v>
      </c>
      <c r="S4" s="93" t="s">
        <v>45</v>
      </c>
      <c r="T4" s="46"/>
      <c r="U4" s="46"/>
      <c r="V4" s="46"/>
      <c r="W4" s="95">
        <v>7000</v>
      </c>
      <c r="X4" s="93" t="s">
        <v>10</v>
      </c>
      <c r="Y4" s="98" t="s">
        <v>273</v>
      </c>
      <c r="Z4" s="93"/>
      <c r="AA4" s="93"/>
      <c r="AG4" s="56"/>
      <c r="AH4" s="56"/>
      <c r="AI4" s="36"/>
      <c r="AJ4" s="44"/>
      <c r="AK4" s="44"/>
    </row>
    <row r="5" spans="2:47" ht="16.149999999999999" customHeight="1" x14ac:dyDescent="0.2">
      <c r="B5" s="13" t="s">
        <v>11</v>
      </c>
      <c r="C5" s="7"/>
      <c r="D5" s="7"/>
      <c r="E5" s="8"/>
      <c r="F5" s="8"/>
      <c r="G5" s="8"/>
      <c r="L5" s="53"/>
      <c r="M5" s="53"/>
      <c r="N5" s="53"/>
      <c r="O5" s="41"/>
      <c r="P5" s="41"/>
      <c r="Q5" s="99">
        <f>E11*0.2*365/1000</f>
        <v>1.46</v>
      </c>
      <c r="R5" s="100" t="s">
        <v>13</v>
      </c>
      <c r="S5" s="93" t="s">
        <v>46</v>
      </c>
      <c r="T5" s="46"/>
      <c r="U5" s="46"/>
      <c r="V5" s="46"/>
      <c r="W5" s="95">
        <v>4400</v>
      </c>
      <c r="X5" s="93" t="s">
        <v>10</v>
      </c>
      <c r="Y5" s="98" t="s">
        <v>274</v>
      </c>
      <c r="Z5" s="93"/>
      <c r="AA5" s="93"/>
      <c r="AG5" s="56"/>
      <c r="AH5" s="56"/>
      <c r="AI5" s="36"/>
      <c r="AJ5" s="44"/>
      <c r="AK5" s="44"/>
    </row>
    <row r="6" spans="2:47" ht="16.149999999999999" customHeight="1" x14ac:dyDescent="0.2"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4"/>
      <c r="T6" s="53"/>
      <c r="U6" s="53"/>
      <c r="V6" s="53"/>
      <c r="W6" s="53"/>
      <c r="X6" s="53"/>
      <c r="Y6" s="53"/>
      <c r="Z6" s="53"/>
      <c r="AA6" s="53"/>
      <c r="AB6" s="53"/>
      <c r="AC6" s="44"/>
      <c r="AD6" s="44"/>
      <c r="AE6" s="44"/>
    </row>
    <row r="7" spans="2:47" ht="16.149999999999999" customHeight="1" x14ac:dyDescent="0.2"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  <c r="X7" s="53"/>
      <c r="Y7" s="54"/>
      <c r="Z7" s="54"/>
      <c r="AA7" s="54"/>
      <c r="AB7" s="54"/>
      <c r="AC7" s="54"/>
      <c r="AD7" s="54"/>
      <c r="AE7" s="54"/>
      <c r="AF7" s="54"/>
      <c r="AG7" s="53"/>
      <c r="AH7" s="53"/>
      <c r="AI7" s="44"/>
      <c r="AJ7" s="44"/>
      <c r="AK7" s="44"/>
    </row>
    <row r="8" spans="2:47" ht="18" customHeight="1" x14ac:dyDescent="0.2">
      <c r="B8" s="14" t="s">
        <v>3</v>
      </c>
      <c r="C8" s="14"/>
      <c r="D8" s="14"/>
      <c r="E8" s="133" t="s">
        <v>302</v>
      </c>
      <c r="F8" s="133"/>
      <c r="G8" s="133"/>
      <c r="H8" s="133"/>
      <c r="I8" s="133"/>
      <c r="J8" s="133"/>
      <c r="L8" s="55"/>
      <c r="AD8" s="57"/>
      <c r="AE8" s="57"/>
      <c r="AF8" s="57"/>
      <c r="AG8" s="57"/>
      <c r="AH8" s="57"/>
      <c r="AI8" s="46"/>
      <c r="AJ8" s="44"/>
      <c r="AK8" s="44"/>
      <c r="AM8" s="33"/>
      <c r="AN8" s="33"/>
      <c r="AP8" s="33"/>
      <c r="AQ8" s="34"/>
      <c r="AR8" s="34"/>
      <c r="AS8" s="34"/>
      <c r="AT8" s="34"/>
      <c r="AU8" s="34"/>
    </row>
    <row r="9" spans="2:47" ht="18" customHeight="1" x14ac:dyDescent="0.2">
      <c r="B9" s="9" t="s">
        <v>1</v>
      </c>
      <c r="C9" s="9"/>
      <c r="D9" s="9"/>
      <c r="E9" s="135" t="s">
        <v>301</v>
      </c>
      <c r="F9" s="135"/>
      <c r="G9" s="45"/>
      <c r="H9" s="45"/>
      <c r="I9" s="101" t="b">
        <v>0</v>
      </c>
      <c r="J9" s="104" t="b">
        <v>1</v>
      </c>
      <c r="K9" s="59"/>
      <c r="L9" s="60"/>
      <c r="M9" s="6"/>
      <c r="N9" s="6"/>
      <c r="O9" s="6"/>
      <c r="P9" s="6"/>
      <c r="Q9" s="6"/>
      <c r="R9" s="6"/>
      <c r="AD9" s="56"/>
      <c r="AE9" s="56"/>
      <c r="AF9" s="56"/>
      <c r="AG9" s="56"/>
      <c r="AH9" s="57"/>
      <c r="AI9" s="46"/>
      <c r="AJ9" s="44"/>
      <c r="AK9" s="44"/>
    </row>
    <row r="10" spans="2:47" ht="18" customHeight="1" x14ac:dyDescent="0.2">
      <c r="B10" s="9" t="s">
        <v>51</v>
      </c>
      <c r="C10" s="20" t="s">
        <v>2</v>
      </c>
      <c r="D10" s="9"/>
      <c r="E10" s="135">
        <v>20</v>
      </c>
      <c r="F10" s="135"/>
      <c r="G10" s="15"/>
      <c r="K10" s="58"/>
      <c r="L10" s="55"/>
      <c r="AD10" s="56"/>
      <c r="AE10" s="56"/>
      <c r="AF10" s="56"/>
      <c r="AG10" s="56"/>
      <c r="AH10" s="57"/>
      <c r="AI10" s="46"/>
      <c r="AJ10" s="44"/>
      <c r="AK10" s="44"/>
    </row>
    <row r="11" spans="2:47" ht="18" customHeight="1" x14ac:dyDescent="0.2">
      <c r="B11" s="9" t="s">
        <v>12</v>
      </c>
      <c r="C11" s="20" t="s">
        <v>2</v>
      </c>
      <c r="D11" s="9"/>
      <c r="E11" s="135">
        <v>20</v>
      </c>
      <c r="F11" s="135"/>
      <c r="G11" s="15"/>
      <c r="H11" s="15"/>
      <c r="L11" s="55"/>
      <c r="AD11" s="57"/>
      <c r="AE11" s="57"/>
      <c r="AF11" s="57"/>
      <c r="AG11" s="57"/>
      <c r="AH11" s="57"/>
      <c r="AI11" s="46"/>
      <c r="AJ11" s="44"/>
      <c r="AK11" s="44"/>
    </row>
    <row r="12" spans="2:47" ht="18" customHeight="1" x14ac:dyDescent="0.2">
      <c r="B12" s="9" t="s">
        <v>4</v>
      </c>
      <c r="C12" s="20" t="s">
        <v>5</v>
      </c>
      <c r="D12" s="9"/>
      <c r="E12" s="134">
        <v>36526</v>
      </c>
      <c r="F12" s="134"/>
      <c r="G12" s="92" t="s">
        <v>52</v>
      </c>
      <c r="L12" s="55"/>
      <c r="AD12" s="57"/>
      <c r="AE12" s="57"/>
      <c r="AF12" s="57"/>
      <c r="AG12" s="57"/>
      <c r="AH12" s="57"/>
      <c r="AI12" s="46"/>
      <c r="AJ12" s="44"/>
      <c r="AK12" s="44"/>
    </row>
    <row r="13" spans="2:47" ht="18" customHeight="1" x14ac:dyDescent="0.2">
      <c r="C13" s="11"/>
      <c r="D13" s="10"/>
      <c r="L13" s="53"/>
      <c r="M13" s="53"/>
      <c r="N13" s="53"/>
      <c r="O13" s="53"/>
      <c r="P13" s="53"/>
      <c r="Q13" s="53"/>
      <c r="R13" s="53"/>
      <c r="S13" s="53"/>
      <c r="T13" s="53"/>
      <c r="U13" s="53"/>
      <c r="V13" s="53"/>
      <c r="W13" s="53"/>
      <c r="X13" s="53"/>
      <c r="Y13" s="53"/>
      <c r="Z13" s="53"/>
      <c r="AA13" s="53"/>
      <c r="AB13" s="53"/>
      <c r="AC13" s="53"/>
      <c r="AD13" s="53"/>
      <c r="AE13" s="53"/>
      <c r="AF13" s="53"/>
      <c r="AG13" s="53"/>
      <c r="AH13" s="53"/>
      <c r="AI13" s="44"/>
      <c r="AJ13" s="44"/>
      <c r="AK13" s="44"/>
    </row>
    <row r="14" spans="2:47" ht="18" customHeight="1" x14ac:dyDescent="0.2">
      <c r="C14" s="11"/>
      <c r="D14" s="66"/>
      <c r="E14" s="23">
        <v>1998</v>
      </c>
      <c r="F14" s="23">
        <v>1999</v>
      </c>
      <c r="G14" s="23">
        <v>2000</v>
      </c>
      <c r="H14" s="23">
        <v>2001</v>
      </c>
      <c r="I14" s="23">
        <v>2002</v>
      </c>
      <c r="J14" s="23">
        <v>2003</v>
      </c>
      <c r="K14" s="23">
        <v>2004</v>
      </c>
      <c r="L14" s="23">
        <v>2005</v>
      </c>
      <c r="M14" s="23">
        <v>2006</v>
      </c>
      <c r="N14" s="23">
        <v>2007</v>
      </c>
      <c r="O14" s="23">
        <v>2008</v>
      </c>
      <c r="P14" s="23">
        <v>2009</v>
      </c>
      <c r="Q14" s="23">
        <v>2010</v>
      </c>
      <c r="R14" s="23">
        <v>2011</v>
      </c>
      <c r="S14" s="23">
        <v>2012</v>
      </c>
      <c r="T14" s="23">
        <v>2013</v>
      </c>
      <c r="U14" s="23">
        <v>2014</v>
      </c>
      <c r="V14" s="23">
        <v>2015</v>
      </c>
      <c r="W14" s="23">
        <v>2016</v>
      </c>
      <c r="X14" s="23">
        <v>2017</v>
      </c>
      <c r="Y14" s="23">
        <v>2018</v>
      </c>
      <c r="Z14" s="23">
        <v>2019</v>
      </c>
      <c r="AA14" s="23">
        <v>2020</v>
      </c>
    </row>
    <row r="15" spans="2:47" ht="18" customHeight="1" x14ac:dyDescent="0.2">
      <c r="B15" s="9" t="s">
        <v>26</v>
      </c>
      <c r="C15" s="43" t="s">
        <v>2</v>
      </c>
      <c r="D15" s="67"/>
      <c r="E15" s="47"/>
      <c r="F15" s="47"/>
      <c r="G15" s="131">
        <v>7500</v>
      </c>
      <c r="H15" s="131">
        <v>7500</v>
      </c>
      <c r="I15" s="131">
        <v>5500</v>
      </c>
      <c r="J15" s="131">
        <v>5000</v>
      </c>
      <c r="K15" s="131">
        <v>4000</v>
      </c>
      <c r="L15" s="131">
        <v>3700</v>
      </c>
      <c r="M15" s="131">
        <v>3000</v>
      </c>
      <c r="N15" s="131">
        <v>6500</v>
      </c>
      <c r="O15" s="131">
        <v>5500</v>
      </c>
      <c r="P15" s="131">
        <v>4500</v>
      </c>
      <c r="Q15" s="131">
        <v>3000</v>
      </c>
      <c r="R15" s="131">
        <v>1000</v>
      </c>
      <c r="S15" s="131">
        <v>1000</v>
      </c>
      <c r="T15" s="131">
        <v>1100</v>
      </c>
      <c r="U15" s="131">
        <v>600</v>
      </c>
      <c r="V15" s="131">
        <v>300</v>
      </c>
      <c r="W15" s="131">
        <v>200</v>
      </c>
      <c r="X15" s="131">
        <v>150</v>
      </c>
      <c r="Y15" s="47"/>
      <c r="Z15" s="47"/>
      <c r="AA15" s="47"/>
    </row>
    <row r="16" spans="2:47" ht="18" customHeight="1" x14ac:dyDescent="0.2">
      <c r="B16" s="9" t="s">
        <v>23</v>
      </c>
      <c r="C16" s="43" t="s">
        <v>42</v>
      </c>
      <c r="D16" s="67"/>
      <c r="E16" s="47"/>
      <c r="F16" s="47"/>
      <c r="G16" s="131">
        <v>3900</v>
      </c>
      <c r="H16" s="131">
        <v>5100</v>
      </c>
      <c r="I16" s="131">
        <v>5500</v>
      </c>
      <c r="J16" s="131">
        <v>4000</v>
      </c>
      <c r="K16" s="131">
        <v>4500</v>
      </c>
      <c r="L16" s="131">
        <v>3400</v>
      </c>
      <c r="M16" s="131">
        <v>2300</v>
      </c>
      <c r="N16" s="131">
        <v>5100</v>
      </c>
      <c r="O16" s="131">
        <v>5000</v>
      </c>
      <c r="P16" s="131">
        <v>5000</v>
      </c>
      <c r="Q16" s="131">
        <v>3800</v>
      </c>
      <c r="R16" s="131">
        <v>6700</v>
      </c>
      <c r="S16" s="131">
        <v>4600</v>
      </c>
      <c r="T16" s="131">
        <v>4600</v>
      </c>
      <c r="U16" s="131">
        <v>4800</v>
      </c>
      <c r="V16" s="131">
        <v>3800</v>
      </c>
      <c r="W16" s="131">
        <v>2900</v>
      </c>
      <c r="X16" s="131">
        <v>3000</v>
      </c>
      <c r="Y16" s="47"/>
      <c r="Z16" s="47"/>
      <c r="AA16" s="47"/>
    </row>
    <row r="17" spans="2:35" ht="18" hidden="1" customHeight="1" x14ac:dyDescent="0.2">
      <c r="B17" s="62" t="s">
        <v>40</v>
      </c>
      <c r="C17" s="22" t="s">
        <v>13</v>
      </c>
      <c r="D17" s="67"/>
      <c r="E17" s="48"/>
      <c r="F17" s="48"/>
      <c r="G17" s="108"/>
      <c r="H17" s="108"/>
      <c r="I17" s="108"/>
      <c r="J17" s="108"/>
      <c r="K17" s="108"/>
      <c r="L17" s="108"/>
      <c r="M17" s="108"/>
      <c r="N17" s="108"/>
      <c r="O17" s="108"/>
      <c r="P17" s="108"/>
      <c r="Q17" s="108"/>
      <c r="R17" s="108"/>
      <c r="S17" s="108"/>
      <c r="T17" s="108"/>
      <c r="U17" s="108"/>
      <c r="V17" s="108"/>
      <c r="W17" s="108"/>
      <c r="X17" s="108"/>
      <c r="Y17" s="48"/>
      <c r="Z17" s="48"/>
      <c r="AA17" s="48"/>
    </row>
    <row r="18" spans="2:35" ht="18" customHeight="1" x14ac:dyDescent="0.2">
      <c r="B18" s="9" t="s">
        <v>6</v>
      </c>
      <c r="C18" s="22" t="s">
        <v>43</v>
      </c>
      <c r="D18" s="66"/>
      <c r="E18" s="49"/>
      <c r="F18" s="49"/>
      <c r="G18" s="132">
        <v>158000</v>
      </c>
      <c r="H18" s="132">
        <v>100000</v>
      </c>
      <c r="I18" s="132">
        <v>99000</v>
      </c>
      <c r="J18" s="132">
        <v>106000</v>
      </c>
      <c r="K18" s="132">
        <v>112000</v>
      </c>
      <c r="L18" s="132">
        <v>150000</v>
      </c>
      <c r="M18" s="132">
        <v>137000</v>
      </c>
      <c r="N18" s="132">
        <v>98000</v>
      </c>
      <c r="O18" s="132">
        <v>133000</v>
      </c>
      <c r="P18" s="132">
        <v>147000</v>
      </c>
      <c r="Q18" s="132">
        <v>206000</v>
      </c>
      <c r="R18" s="132">
        <v>190000</v>
      </c>
      <c r="S18" s="132">
        <v>168000</v>
      </c>
      <c r="T18" s="132">
        <v>141000</v>
      </c>
      <c r="U18" s="132">
        <v>126000</v>
      </c>
      <c r="V18" s="132">
        <v>94000</v>
      </c>
      <c r="W18" s="132">
        <v>92000</v>
      </c>
      <c r="X18" s="132">
        <v>79000</v>
      </c>
      <c r="Y18" s="49"/>
      <c r="Z18" s="49"/>
      <c r="AA18" s="49"/>
    </row>
    <row r="19" spans="2:35" ht="18" customHeight="1" x14ac:dyDescent="0.2">
      <c r="B19" s="30" t="s">
        <v>24</v>
      </c>
      <c r="C19" s="22" t="s">
        <v>7</v>
      </c>
      <c r="D19" s="68"/>
      <c r="E19" s="28" t="e">
        <f t="shared" ref="E19:AA19" si="0">IF(((1-(E15-$E$10)/($Q$3-$E$10))*100)&gt;100,#N/A,(1-(E15-$E$10)/($Q$3-$E$10))*100)</f>
        <v>#N/A</v>
      </c>
      <c r="F19" s="28" t="e">
        <f t="shared" si="0"/>
        <v>#N/A</v>
      </c>
      <c r="G19" s="28">
        <f t="shared" si="0"/>
        <v>0</v>
      </c>
      <c r="H19" s="28">
        <f t="shared" si="0"/>
        <v>0</v>
      </c>
      <c r="I19" s="28">
        <f t="shared" si="0"/>
        <v>26.737967914438499</v>
      </c>
      <c r="J19" s="28">
        <f t="shared" si="0"/>
        <v>33.422459893048128</v>
      </c>
      <c r="K19" s="28">
        <f t="shared" si="0"/>
        <v>46.791443850267378</v>
      </c>
      <c r="L19" s="28">
        <f t="shared" si="0"/>
        <v>50.802139037433157</v>
      </c>
      <c r="M19" s="28">
        <f t="shared" si="0"/>
        <v>60.160427807486627</v>
      </c>
      <c r="N19" s="28">
        <f t="shared" si="0"/>
        <v>13.36898395721925</v>
      </c>
      <c r="O19" s="28">
        <f t="shared" si="0"/>
        <v>26.737967914438499</v>
      </c>
      <c r="P19" s="28">
        <f t="shared" si="0"/>
        <v>40.106951871657756</v>
      </c>
      <c r="Q19" s="28">
        <f t="shared" si="0"/>
        <v>60.160427807486627</v>
      </c>
      <c r="R19" s="28">
        <f t="shared" si="0"/>
        <v>86.898395721925141</v>
      </c>
      <c r="S19" s="28">
        <f t="shared" si="0"/>
        <v>86.898395721925141</v>
      </c>
      <c r="T19" s="28">
        <f t="shared" si="0"/>
        <v>85.561497326203209</v>
      </c>
      <c r="U19" s="28">
        <f t="shared" si="0"/>
        <v>92.245989304812838</v>
      </c>
      <c r="V19" s="28">
        <f t="shared" si="0"/>
        <v>96.256684491978604</v>
      </c>
      <c r="W19" s="28">
        <f t="shared" si="0"/>
        <v>97.593582887700535</v>
      </c>
      <c r="X19" s="28">
        <f t="shared" si="0"/>
        <v>98.262032085561501</v>
      </c>
      <c r="Y19" s="28" t="e">
        <f t="shared" si="0"/>
        <v>#N/A</v>
      </c>
      <c r="Z19" s="28" t="e">
        <f t="shared" si="0"/>
        <v>#N/A</v>
      </c>
      <c r="AA19" s="28" t="e">
        <f t="shared" si="0"/>
        <v>#N/A</v>
      </c>
    </row>
    <row r="20" spans="2:35" ht="18" customHeight="1" x14ac:dyDescent="0.2">
      <c r="B20" s="30" t="s">
        <v>35</v>
      </c>
      <c r="C20" s="22" t="s">
        <v>41</v>
      </c>
      <c r="D20" s="68"/>
      <c r="E20" s="29">
        <f t="shared" ref="E20:Z20" si="1">IF((E15*E16/1000000)&lt;0.01,0,IF(E17&gt;0.01,E17,(E15*E16/1000000)))</f>
        <v>0</v>
      </c>
      <c r="F20" s="29">
        <f t="shared" si="1"/>
        <v>0</v>
      </c>
      <c r="G20" s="29">
        <f t="shared" si="1"/>
        <v>29.25</v>
      </c>
      <c r="H20" s="29">
        <f t="shared" si="1"/>
        <v>38.25</v>
      </c>
      <c r="I20" s="29">
        <f t="shared" si="1"/>
        <v>30.25</v>
      </c>
      <c r="J20" s="29">
        <f t="shared" si="1"/>
        <v>20</v>
      </c>
      <c r="K20" s="29">
        <f t="shared" si="1"/>
        <v>18</v>
      </c>
      <c r="L20" s="29">
        <f t="shared" si="1"/>
        <v>12.58</v>
      </c>
      <c r="M20" s="29">
        <f t="shared" si="1"/>
        <v>6.9</v>
      </c>
      <c r="N20" s="29">
        <f t="shared" si="1"/>
        <v>33.15</v>
      </c>
      <c r="O20" s="29">
        <f t="shared" si="1"/>
        <v>27.5</v>
      </c>
      <c r="P20" s="29">
        <f t="shared" si="1"/>
        <v>22.5</v>
      </c>
      <c r="Q20" s="29">
        <f t="shared" si="1"/>
        <v>11.4</v>
      </c>
      <c r="R20" s="29">
        <f t="shared" si="1"/>
        <v>6.7</v>
      </c>
      <c r="S20" s="29">
        <f t="shared" si="1"/>
        <v>4.5999999999999996</v>
      </c>
      <c r="T20" s="29">
        <f t="shared" si="1"/>
        <v>5.0599999999999996</v>
      </c>
      <c r="U20" s="29">
        <f t="shared" si="1"/>
        <v>2.88</v>
      </c>
      <c r="V20" s="29">
        <f t="shared" si="1"/>
        <v>1.1399999999999999</v>
      </c>
      <c r="W20" s="29">
        <f t="shared" si="1"/>
        <v>0.57999999999999996</v>
      </c>
      <c r="X20" s="29">
        <f t="shared" si="1"/>
        <v>0.45</v>
      </c>
      <c r="Y20" s="29">
        <f t="shared" si="1"/>
        <v>0</v>
      </c>
      <c r="Z20" s="29">
        <f t="shared" si="1"/>
        <v>0</v>
      </c>
      <c r="AA20" s="29">
        <f>IF((AA15*AA16/1000000)&lt;0.01,0,IF(AA17&gt;0.01,AA17,(AA15*AA16/1000000)))</f>
        <v>0</v>
      </c>
    </row>
    <row r="21" spans="2:35" ht="18" customHeight="1" x14ac:dyDescent="0.2">
      <c r="B21" s="30" t="s">
        <v>27</v>
      </c>
      <c r="C21" s="22" t="s">
        <v>8</v>
      </c>
      <c r="D21" s="68"/>
      <c r="E21" s="29">
        <f>IF(E15=0,0,(SUM($E$20:E$20)))</f>
        <v>0</v>
      </c>
      <c r="F21" s="29">
        <f>IF(F15=0,0,(SUM($E$20:F$20)))</f>
        <v>0</v>
      </c>
      <c r="G21" s="29">
        <f>IF(G15=0,0,(SUM($E$20:G$20)))</f>
        <v>29.25</v>
      </c>
      <c r="H21" s="29">
        <f>IF(H15=0,0,(SUM($E$20:H$20)))</f>
        <v>67.5</v>
      </c>
      <c r="I21" s="29">
        <f>IF(I15=0,0,(SUM($E$20:I$20)))</f>
        <v>97.75</v>
      </c>
      <c r="J21" s="29">
        <f>IF(J15=0,0,(SUM($E$20:J$20)))</f>
        <v>117.75</v>
      </c>
      <c r="K21" s="29">
        <f>IF(K15=0,0,(SUM($E$20:K$20)))</f>
        <v>135.75</v>
      </c>
      <c r="L21" s="29">
        <f>IF(L15=0,0,(SUM($E$20:L$20)))</f>
        <v>148.33000000000001</v>
      </c>
      <c r="M21" s="29">
        <f>IF(M15=0,0,(SUM($E$20:M$20)))</f>
        <v>155.23000000000002</v>
      </c>
      <c r="N21" s="29">
        <f>IF(N15=0,0,(SUM($E$20:N$20)))</f>
        <v>188.38000000000002</v>
      </c>
      <c r="O21" s="29">
        <f>IF(O15=0,0,(SUM($E$20:O$20)))</f>
        <v>215.88000000000002</v>
      </c>
      <c r="P21" s="29">
        <f>IF(P15=0,0,(SUM($E$20:P$20)))</f>
        <v>238.38000000000002</v>
      </c>
      <c r="Q21" s="29">
        <f>IF(Q15=0,0,(SUM($E$20:Q$20)))</f>
        <v>249.78000000000003</v>
      </c>
      <c r="R21" s="29">
        <f>IF(R15=0,0,(SUM($E$20:R$20)))</f>
        <v>256.48</v>
      </c>
      <c r="S21" s="29">
        <f>IF(S15=0,0,(SUM($E$20:S$20)))</f>
        <v>261.08000000000004</v>
      </c>
      <c r="T21" s="29">
        <f>IF(T15=0,0,(SUM($E$20:T$20)))</f>
        <v>266.14000000000004</v>
      </c>
      <c r="U21" s="29">
        <f>IF(U15=0,0,(SUM($E$20:U$20)))</f>
        <v>269.02000000000004</v>
      </c>
      <c r="V21" s="29">
        <f>IF(V15=0,0,(SUM($E$20:V$20)))</f>
        <v>270.16000000000003</v>
      </c>
      <c r="W21" s="29">
        <f>IF(W15=0,0,(SUM($E$20:W$20)))</f>
        <v>270.74</v>
      </c>
      <c r="X21" s="29">
        <f>IF(X15=0,0,(SUM($E$20:X$20)))</f>
        <v>271.19</v>
      </c>
      <c r="Y21" s="29">
        <f>IF(Y15=0,0,(SUM($E$20:Y$20)))</f>
        <v>0</v>
      </c>
      <c r="Z21" s="29">
        <f>IF(Z15=0,0,(SUM($E$20:Z$20)))</f>
        <v>0</v>
      </c>
      <c r="AA21" s="29">
        <f>IF(AA15=0,0,(SUM($E$20:AA$20)))</f>
        <v>0</v>
      </c>
    </row>
    <row r="22" spans="2:35" ht="18" hidden="1" customHeight="1" x14ac:dyDescent="0.2">
      <c r="B22" s="30"/>
      <c r="C22" s="22"/>
      <c r="D22" s="68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</row>
    <row r="23" spans="2:35" ht="18" customHeight="1" x14ac:dyDescent="0.25">
      <c r="B23" s="31" t="s">
        <v>28</v>
      </c>
      <c r="C23" s="22" t="s">
        <v>7</v>
      </c>
      <c r="D23" s="68"/>
      <c r="E23" s="29">
        <f t="shared" ref="E23" si="2">IF(((E21-D21)/(D21+0.00001)*100)&gt;111,0,(E21-D21)/(D21+0.00001)*100)</f>
        <v>0</v>
      </c>
      <c r="F23" s="29">
        <f t="shared" ref="F23" si="3">IF(((F21-E21)/(E21+0.00001)*100)&gt;111,0,(F21-E21)/(E21+0.00001)*100)</f>
        <v>0</v>
      </c>
      <c r="G23" s="29">
        <f t="shared" ref="G23" si="4">IF(((G21-F21)/(F21+0.00001)*100)&gt;111,0,(G21-F21)/(F21+0.00001)*100)</f>
        <v>0</v>
      </c>
      <c r="H23" s="29">
        <f t="shared" ref="H23" si="5">IF(((H21-G21)/(G21+0.00001)*100)&gt;111,0,(H21-G21)/(G21+0.00001)*100)</f>
        <v>0</v>
      </c>
      <c r="I23" s="29">
        <f t="shared" ref="I23" si="6">IF(((I21-H21)/(H21+0.00001)*100)&gt;111,0,(I21-H21)/(H21+0.00001)*100)</f>
        <v>44.81480817558397</v>
      </c>
      <c r="J23" s="29">
        <f t="shared" ref="J23" si="7">IF(((J21-I21)/(I21+0.00001)*100)&gt;111,0,(J21-I21)/(I21+0.00001)*100)</f>
        <v>20.460355963134937</v>
      </c>
      <c r="K23" s="29">
        <f t="shared" ref="K23" si="8">IF(((K21-J21)/(J21+0.00001)*100)&gt;111,0,(K21-J21)/(J21+0.00001)*100)</f>
        <v>15.286622905594657</v>
      </c>
      <c r="L23" s="29">
        <f t="shared" ref="L23" si="9">IF(((L21-K21)/(K21+0.00001)*100)&gt;111,0,(L21-K21)/(K21+0.00001)*100)</f>
        <v>9.2670343081374451</v>
      </c>
      <c r="M23" s="29">
        <f t="shared" ref="M23" si="10">IF(((M21-L21)/(L21+0.00001)*100)&gt;111,0,(M21-L21)/(L21+0.00001)*100)</f>
        <v>4.6517896142527091</v>
      </c>
      <c r="N23" s="29">
        <f t="shared" ref="N23" si="11">IF(((N21-M21)/(M21+0.00001)*100)&gt;111,0,(N21-M21)/(M21+0.00001)*100)</f>
        <v>21.355406728376813</v>
      </c>
      <c r="O23" s="29">
        <f t="shared" ref="O23" si="12">IF(((O21-N21)/(N21+0.00001)*100)&gt;111,0,(O21-N21)/(N21+0.00001)*100)</f>
        <v>14.59815189520374</v>
      </c>
      <c r="P23" s="29">
        <f t="shared" ref="P23" si="13">IF(((P21-O21)/(O21+0.00001)*100)&gt;111,0,(P21-O21)/(O21+0.00001)*100)</f>
        <v>10.422456437722047</v>
      </c>
      <c r="Q23" s="29">
        <f t="shared" ref="Q23" si="14">IF(((Q21-P21)/(P21+0.00001)*100)&gt;111,0,(Q21-P21)/(P21+0.00001)*100)</f>
        <v>4.7822801920345608</v>
      </c>
      <c r="R23" s="29">
        <f t="shared" ref="R23" si="15">IF(((R21-Q21)/(Q21+0.00001)*100)&gt;111,0,(R21-Q21)/(Q21+0.00001)*100)</f>
        <v>2.6823603698310317</v>
      </c>
      <c r="S23" s="29">
        <f t="shared" ref="S23" si="16">IF(((S21-R21)/(R21+0.00001)*100)&gt;111,0,(S21-R21)/(R21+0.00001)*100)</f>
        <v>1.7935120947632617</v>
      </c>
      <c r="T23" s="29">
        <f t="shared" ref="T23" si="17">IF(((T21-S21)/(S21+0.00001)*100)&gt;111,0,(T21-S21)/(S21+0.00001)*100)</f>
        <v>1.9381031891334772</v>
      </c>
      <c r="U23" s="29">
        <f t="shared" ref="U23" si="18">IF(((U21-T21)/(T21+0.00001)*100)&gt;111,0,(U21-T21)/(T21+0.00001)*100)</f>
        <v>1.0821371803510473</v>
      </c>
      <c r="V23" s="29">
        <f t="shared" ref="V23" si="19">IF(((V21-U21)/(U21+0.00001)*100)&gt;111,0,(V21-U21)/(U21+0.00001)*100)</f>
        <v>0.42376029946619448</v>
      </c>
      <c r="W23" s="29">
        <f t="shared" ref="W23" si="20">IF(((W21-V21)/(V21+0.00001)*100)&gt;111,0,(W21-V21)/(V21+0.00001)*100)</f>
        <v>0.21468758459106665</v>
      </c>
      <c r="X23" s="29">
        <f t="shared" ref="X23" si="21">IF(((X21-W21)/(W21+0.00001)*100)&gt;111,0,(X21-W21)/(W21+0.00001)*100)</f>
        <v>0.1662111189254919</v>
      </c>
      <c r="Y23" s="29">
        <f t="shared" ref="Y23" si="22">IF(((Y21-X21)/(X21+0.00001)*100)&gt;111,0,(Y21-X21)/(X21+0.00001)*100)</f>
        <v>-99.999996312548546</v>
      </c>
      <c r="Z23" s="29">
        <f t="shared" ref="Z23" si="23">IF(((Z21-Y21)/(Y21+0.00001)*100)&gt;111,0,(Z21-Y21)/(Y21+0.00001)*100)</f>
        <v>0</v>
      </c>
      <c r="AA23" s="29">
        <f t="shared" ref="AA23" si="24">IF(((AA21-Z21)/(Z21+0.00001)*100)&gt;111,0,(AA21-Z21)/(Z21+0.00001)*100)</f>
        <v>0</v>
      </c>
    </row>
    <row r="24" spans="2:35" ht="18" customHeight="1" x14ac:dyDescent="0.2">
      <c r="B24" s="30" t="s">
        <v>25</v>
      </c>
      <c r="C24" s="22" t="s">
        <v>9</v>
      </c>
      <c r="D24" s="68"/>
      <c r="E24" s="27">
        <f t="shared" ref="E24:AA24" si="25">IF((E18/(E20+0.0000000001))&gt;200000,0,E18/(E20+0.0000000001))</f>
        <v>0</v>
      </c>
      <c r="F24" s="27">
        <f t="shared" si="25"/>
        <v>0</v>
      </c>
      <c r="G24" s="27">
        <f t="shared" si="25"/>
        <v>5401.709401690935</v>
      </c>
      <c r="H24" s="27">
        <f t="shared" si="25"/>
        <v>2614.3790849604852</v>
      </c>
      <c r="I24" s="27">
        <f t="shared" si="25"/>
        <v>3272.7272727164541</v>
      </c>
      <c r="J24" s="27">
        <f t="shared" si="25"/>
        <v>5299.9999999735001</v>
      </c>
      <c r="K24" s="27">
        <f t="shared" si="25"/>
        <v>6222.2222221876546</v>
      </c>
      <c r="L24" s="27">
        <f t="shared" si="25"/>
        <v>11923.688394181847</v>
      </c>
      <c r="M24" s="27">
        <f t="shared" si="25"/>
        <v>19855.072463480359</v>
      </c>
      <c r="N24" s="27">
        <f t="shared" si="25"/>
        <v>2956.2594268387443</v>
      </c>
      <c r="O24" s="27">
        <f t="shared" si="25"/>
        <v>4836.36363634605</v>
      </c>
      <c r="P24" s="27">
        <f t="shared" si="25"/>
        <v>6533.3333333042965</v>
      </c>
      <c r="Q24" s="27">
        <f t="shared" si="25"/>
        <v>18070.175438437982</v>
      </c>
      <c r="R24" s="27">
        <f t="shared" si="25"/>
        <v>28358.208954800622</v>
      </c>
      <c r="S24" s="27">
        <f t="shared" si="25"/>
        <v>36521.739129640831</v>
      </c>
      <c r="T24" s="27">
        <f t="shared" si="25"/>
        <v>27865.612647670641</v>
      </c>
      <c r="U24" s="27">
        <f t="shared" si="25"/>
        <v>43749.999998480904</v>
      </c>
      <c r="V24" s="27">
        <f t="shared" si="25"/>
        <v>82456.140343644205</v>
      </c>
      <c r="W24" s="27">
        <f t="shared" si="25"/>
        <v>158620.68962782403</v>
      </c>
      <c r="X24" s="27">
        <f t="shared" si="25"/>
        <v>175555.55551654322</v>
      </c>
      <c r="Y24" s="27">
        <f t="shared" si="25"/>
        <v>0</v>
      </c>
      <c r="Z24" s="27">
        <f t="shared" si="25"/>
        <v>0</v>
      </c>
      <c r="AA24" s="27">
        <f t="shared" si="25"/>
        <v>0</v>
      </c>
    </row>
    <row r="25" spans="2:35" s="129" customFormat="1" ht="1.1499999999999999" customHeight="1" x14ac:dyDescent="0.15">
      <c r="B25" s="125" t="s">
        <v>300</v>
      </c>
      <c r="C25" s="126" t="s">
        <v>20</v>
      </c>
      <c r="D25" s="127"/>
      <c r="E25" s="128">
        <f t="shared" ref="E25:AA25" si="26">E27/1000</f>
        <v>0</v>
      </c>
      <c r="F25" s="128">
        <f t="shared" si="26"/>
        <v>0</v>
      </c>
      <c r="G25" s="128">
        <f t="shared" si="26"/>
        <v>158</v>
      </c>
      <c r="H25" s="128">
        <f t="shared" si="26"/>
        <v>258</v>
      </c>
      <c r="I25" s="128">
        <f t="shared" si="26"/>
        <v>357</v>
      </c>
      <c r="J25" s="128">
        <f t="shared" si="26"/>
        <v>463</v>
      </c>
      <c r="K25" s="128">
        <f t="shared" si="26"/>
        <v>575</v>
      </c>
      <c r="L25" s="128">
        <f t="shared" si="26"/>
        <v>725</v>
      </c>
      <c r="M25" s="128">
        <f t="shared" si="26"/>
        <v>862</v>
      </c>
      <c r="N25" s="128">
        <f t="shared" si="26"/>
        <v>960</v>
      </c>
      <c r="O25" s="128">
        <f t="shared" si="26"/>
        <v>1093</v>
      </c>
      <c r="P25" s="128">
        <f t="shared" si="26"/>
        <v>1240</v>
      </c>
      <c r="Q25" s="128">
        <f t="shared" si="26"/>
        <v>1446</v>
      </c>
      <c r="R25" s="128">
        <f t="shared" si="26"/>
        <v>1636</v>
      </c>
      <c r="S25" s="128">
        <f t="shared" si="26"/>
        <v>1804</v>
      </c>
      <c r="T25" s="128">
        <f t="shared" si="26"/>
        <v>1945</v>
      </c>
      <c r="U25" s="128">
        <f t="shared" si="26"/>
        <v>2071</v>
      </c>
      <c r="V25" s="128">
        <f t="shared" si="26"/>
        <v>2165</v>
      </c>
      <c r="W25" s="128">
        <f t="shared" si="26"/>
        <v>2257</v>
      </c>
      <c r="X25" s="128">
        <f t="shared" si="26"/>
        <v>2336</v>
      </c>
      <c r="Y25" s="128">
        <f t="shared" si="26"/>
        <v>2336</v>
      </c>
      <c r="Z25" s="128">
        <f t="shared" si="26"/>
        <v>2336</v>
      </c>
      <c r="AA25" s="128">
        <f t="shared" si="26"/>
        <v>2336</v>
      </c>
    </row>
    <row r="26" spans="2:35" s="107" customFormat="1" ht="1.1499999999999999" customHeight="1" x14ac:dyDescent="0.2">
      <c r="B26" s="110"/>
      <c r="C26" s="111"/>
      <c r="D26" s="112"/>
      <c r="E26" s="113"/>
      <c r="F26" s="113"/>
      <c r="G26" s="113"/>
      <c r="H26" s="113"/>
      <c r="I26" s="113"/>
      <c r="J26" s="113"/>
      <c r="K26" s="113"/>
      <c r="L26" s="113"/>
      <c r="M26" s="113"/>
      <c r="N26" s="113"/>
      <c r="O26" s="113"/>
      <c r="P26" s="113"/>
      <c r="Q26" s="113"/>
      <c r="R26" s="113"/>
      <c r="S26" s="113"/>
      <c r="T26" s="113"/>
      <c r="U26" s="113"/>
      <c r="V26" s="113"/>
      <c r="W26" s="113"/>
      <c r="X26" s="113"/>
      <c r="Y26" s="113"/>
      <c r="Z26" s="113"/>
      <c r="AA26" s="113"/>
      <c r="AB26" s="109"/>
    </row>
    <row r="27" spans="2:35" s="106" customFormat="1" ht="1.1499999999999999" customHeight="1" x14ac:dyDescent="0.2">
      <c r="B27" s="105" t="s">
        <v>71</v>
      </c>
      <c r="C27" s="111" t="s">
        <v>20</v>
      </c>
      <c r="D27" s="114"/>
      <c r="E27" s="102">
        <f t="shared" ref="E27:AA27" si="27">E18+D27</f>
        <v>0</v>
      </c>
      <c r="F27" s="102">
        <f t="shared" si="27"/>
        <v>0</v>
      </c>
      <c r="G27" s="102">
        <f t="shared" si="27"/>
        <v>158000</v>
      </c>
      <c r="H27" s="102">
        <f t="shared" si="27"/>
        <v>258000</v>
      </c>
      <c r="I27" s="102">
        <f t="shared" si="27"/>
        <v>357000</v>
      </c>
      <c r="J27" s="102">
        <f t="shared" si="27"/>
        <v>463000</v>
      </c>
      <c r="K27" s="102">
        <f t="shared" si="27"/>
        <v>575000</v>
      </c>
      <c r="L27" s="102">
        <f t="shared" si="27"/>
        <v>725000</v>
      </c>
      <c r="M27" s="102">
        <f t="shared" si="27"/>
        <v>862000</v>
      </c>
      <c r="N27" s="102">
        <f t="shared" si="27"/>
        <v>960000</v>
      </c>
      <c r="O27" s="102">
        <f t="shared" si="27"/>
        <v>1093000</v>
      </c>
      <c r="P27" s="102">
        <f t="shared" si="27"/>
        <v>1240000</v>
      </c>
      <c r="Q27" s="102">
        <f t="shared" si="27"/>
        <v>1446000</v>
      </c>
      <c r="R27" s="102">
        <f t="shared" si="27"/>
        <v>1636000</v>
      </c>
      <c r="S27" s="102">
        <f t="shared" si="27"/>
        <v>1804000</v>
      </c>
      <c r="T27" s="102">
        <f t="shared" si="27"/>
        <v>1945000</v>
      </c>
      <c r="U27" s="102">
        <f t="shared" si="27"/>
        <v>2071000</v>
      </c>
      <c r="V27" s="102">
        <f t="shared" si="27"/>
        <v>2165000</v>
      </c>
      <c r="W27" s="102">
        <f t="shared" si="27"/>
        <v>2257000</v>
      </c>
      <c r="X27" s="102">
        <f t="shared" si="27"/>
        <v>2336000</v>
      </c>
      <c r="Y27" s="102">
        <f t="shared" si="27"/>
        <v>2336000</v>
      </c>
      <c r="Z27" s="102">
        <f t="shared" si="27"/>
        <v>2336000</v>
      </c>
      <c r="AA27" s="102">
        <f t="shared" si="27"/>
        <v>2336000</v>
      </c>
      <c r="AB27" s="115"/>
    </row>
    <row r="28" spans="2:35" s="130" customFormat="1" ht="1.1499999999999999" customHeight="1" x14ac:dyDescent="0.15">
      <c r="B28" s="130" t="s">
        <v>16</v>
      </c>
      <c r="C28" s="130" t="s">
        <v>20</v>
      </c>
      <c r="E28" s="130">
        <f t="shared" ref="E28:AA28" si="28">IF(E15&gt;0.1,1,0)</f>
        <v>0</v>
      </c>
      <c r="F28" s="130">
        <f t="shared" si="28"/>
        <v>0</v>
      </c>
      <c r="G28" s="130">
        <f t="shared" si="28"/>
        <v>1</v>
      </c>
      <c r="H28" s="130">
        <f t="shared" si="28"/>
        <v>1</v>
      </c>
      <c r="I28" s="130">
        <f t="shared" si="28"/>
        <v>1</v>
      </c>
      <c r="J28" s="130">
        <f t="shared" si="28"/>
        <v>1</v>
      </c>
      <c r="K28" s="130">
        <f t="shared" si="28"/>
        <v>1</v>
      </c>
      <c r="L28" s="130">
        <f t="shared" si="28"/>
        <v>1</v>
      </c>
      <c r="M28" s="130">
        <f t="shared" si="28"/>
        <v>1</v>
      </c>
      <c r="N28" s="130">
        <f t="shared" si="28"/>
        <v>1</v>
      </c>
      <c r="O28" s="130">
        <f t="shared" si="28"/>
        <v>1</v>
      </c>
      <c r="P28" s="130">
        <f t="shared" si="28"/>
        <v>1</v>
      </c>
      <c r="Q28" s="130">
        <f t="shared" si="28"/>
        <v>1</v>
      </c>
      <c r="R28" s="130">
        <f t="shared" si="28"/>
        <v>1</v>
      </c>
      <c r="S28" s="130">
        <f t="shared" si="28"/>
        <v>1</v>
      </c>
      <c r="T28" s="130">
        <f t="shared" si="28"/>
        <v>1</v>
      </c>
      <c r="U28" s="130">
        <f t="shared" si="28"/>
        <v>1</v>
      </c>
      <c r="V28" s="130">
        <f t="shared" si="28"/>
        <v>1</v>
      </c>
      <c r="W28" s="130">
        <f t="shared" si="28"/>
        <v>1</v>
      </c>
      <c r="X28" s="130">
        <f t="shared" si="28"/>
        <v>1</v>
      </c>
      <c r="Y28" s="130">
        <f t="shared" si="28"/>
        <v>0</v>
      </c>
      <c r="Z28" s="130">
        <f t="shared" si="28"/>
        <v>0</v>
      </c>
      <c r="AA28" s="130">
        <f t="shared" si="28"/>
        <v>0</v>
      </c>
    </row>
    <row r="29" spans="2:35" s="106" customFormat="1" ht="1.1499999999999999" customHeight="1" x14ac:dyDescent="0.2">
      <c r="B29" s="105" t="s">
        <v>287</v>
      </c>
      <c r="C29" s="105" t="s">
        <v>20</v>
      </c>
      <c r="E29" s="116" t="e">
        <f>IF((E28)=0,#N/A,SUM($E28:E28))</f>
        <v>#N/A</v>
      </c>
      <c r="F29" s="116" t="e">
        <f>IF((F28)=0,#N/A,SUM($E28:F28))</f>
        <v>#N/A</v>
      </c>
      <c r="G29" s="116">
        <f>IF((G28)=0,#N/A,SUM($E28:G28))</f>
        <v>1</v>
      </c>
      <c r="H29" s="116">
        <f>IF((H28)=0,#N/A,SUM($E28:H28))</f>
        <v>2</v>
      </c>
      <c r="I29" s="116">
        <f>IF((I28)=0,#N/A,SUM($E28:I28))</f>
        <v>3</v>
      </c>
      <c r="J29" s="116">
        <f>IF((J28)=0,#N/A,SUM($E28:J28))</f>
        <v>4</v>
      </c>
      <c r="K29" s="116">
        <f>IF((K28)=0,#N/A,SUM($E28:K28))</f>
        <v>5</v>
      </c>
      <c r="L29" s="116">
        <f>IF((L28)=0,#N/A,SUM($E28:L28))</f>
        <v>6</v>
      </c>
      <c r="M29" s="116">
        <f>IF((M28)=0,#N/A,SUM($E28:M28))</f>
        <v>7</v>
      </c>
      <c r="N29" s="116">
        <f>IF((N28)=0,#N/A,SUM($E28:N28))</f>
        <v>8</v>
      </c>
      <c r="O29" s="116">
        <f>IF((O28)=0,#N/A,SUM($E28:O28))</f>
        <v>9</v>
      </c>
      <c r="P29" s="116">
        <f>IF((P28)=0,#N/A,SUM($E28:P28))</f>
        <v>10</v>
      </c>
      <c r="Q29" s="116">
        <f>IF((Q28)=0,#N/A,SUM($E28:Q28))</f>
        <v>11</v>
      </c>
      <c r="R29" s="116">
        <f>IF((R28)=0,#N/A,SUM($E28:R28))</f>
        <v>12</v>
      </c>
      <c r="S29" s="116">
        <f>IF((S28)=0,#N/A,SUM($E28:S28))</f>
        <v>13</v>
      </c>
      <c r="T29" s="116">
        <f>IF((T28)=0,#N/A,SUM($E28:T28))</f>
        <v>14</v>
      </c>
      <c r="U29" s="116">
        <f>IF((U28)=0,#N/A,SUM($E28:U28))</f>
        <v>15</v>
      </c>
      <c r="V29" s="116">
        <f>IF((V28)=0,#N/A,SUM($E28:V28))</f>
        <v>16</v>
      </c>
      <c r="W29" s="116">
        <f>IF((W28)=0,#N/A,SUM($E28:W28))</f>
        <v>17</v>
      </c>
      <c r="X29" s="116">
        <f>IF((X28)=0,#N/A,SUM($E28:X28))</f>
        <v>18</v>
      </c>
      <c r="Y29" s="116" t="e">
        <f>IF((Y28)=0,#N/A,SUM($E28:Y28))</f>
        <v>#N/A</v>
      </c>
      <c r="Z29" s="116" t="e">
        <f>IF((Z28)=0,#N/A,SUM($E28:Z28))</f>
        <v>#N/A</v>
      </c>
      <c r="AA29" s="116" t="e">
        <f>IF((AA28)=0,#N/A,SUM($E28:AA28))</f>
        <v>#N/A</v>
      </c>
      <c r="AB29" s="105"/>
    </row>
    <row r="30" spans="2:35" s="106" customFormat="1" ht="1.1499999999999999" customHeight="1" x14ac:dyDescent="0.2">
      <c r="B30" s="105" t="s">
        <v>36</v>
      </c>
      <c r="C30" s="105" t="s">
        <v>20</v>
      </c>
      <c r="E30" s="116">
        <f>$E$10</f>
        <v>20</v>
      </c>
      <c r="F30" s="116">
        <f t="shared" ref="F30:AA30" si="29">$E$10</f>
        <v>20</v>
      </c>
      <c r="G30" s="116">
        <f t="shared" si="29"/>
        <v>20</v>
      </c>
      <c r="H30" s="116">
        <f t="shared" si="29"/>
        <v>20</v>
      </c>
      <c r="I30" s="116">
        <f t="shared" si="29"/>
        <v>20</v>
      </c>
      <c r="J30" s="116">
        <f t="shared" si="29"/>
        <v>20</v>
      </c>
      <c r="K30" s="116">
        <f t="shared" si="29"/>
        <v>20</v>
      </c>
      <c r="L30" s="116">
        <f t="shared" si="29"/>
        <v>20</v>
      </c>
      <c r="M30" s="116">
        <f t="shared" si="29"/>
        <v>20</v>
      </c>
      <c r="N30" s="116">
        <f t="shared" si="29"/>
        <v>20</v>
      </c>
      <c r="O30" s="116">
        <f t="shared" si="29"/>
        <v>20</v>
      </c>
      <c r="P30" s="116">
        <f t="shared" si="29"/>
        <v>20</v>
      </c>
      <c r="Q30" s="116">
        <f t="shared" si="29"/>
        <v>20</v>
      </c>
      <c r="R30" s="116">
        <f t="shared" si="29"/>
        <v>20</v>
      </c>
      <c r="S30" s="116">
        <f t="shared" si="29"/>
        <v>20</v>
      </c>
      <c r="T30" s="116">
        <f t="shared" si="29"/>
        <v>20</v>
      </c>
      <c r="U30" s="116">
        <f t="shared" si="29"/>
        <v>20</v>
      </c>
      <c r="V30" s="116">
        <f t="shared" si="29"/>
        <v>20</v>
      </c>
      <c r="W30" s="116">
        <f t="shared" si="29"/>
        <v>20</v>
      </c>
      <c r="X30" s="116">
        <f t="shared" si="29"/>
        <v>20</v>
      </c>
      <c r="Y30" s="116">
        <f t="shared" si="29"/>
        <v>20</v>
      </c>
      <c r="Z30" s="116">
        <f t="shared" si="29"/>
        <v>20</v>
      </c>
      <c r="AA30" s="116">
        <f t="shared" si="29"/>
        <v>20</v>
      </c>
      <c r="AB30" s="105"/>
      <c r="AC30" s="116"/>
      <c r="AD30" s="116"/>
      <c r="AE30" s="116"/>
      <c r="AF30" s="116"/>
      <c r="AG30" s="116"/>
      <c r="AH30" s="116"/>
      <c r="AI30" s="116"/>
    </row>
    <row r="31" spans="2:35" s="106" customFormat="1" ht="1.1499999999999999" customHeight="1" x14ac:dyDescent="0.2">
      <c r="B31" s="105" t="s">
        <v>17</v>
      </c>
      <c r="C31" s="105" t="s">
        <v>20</v>
      </c>
      <c r="E31" s="117">
        <f t="shared" ref="E31:AA31" si="30">$Q$4</f>
        <v>3.65</v>
      </c>
      <c r="F31" s="117">
        <f t="shared" si="30"/>
        <v>3.65</v>
      </c>
      <c r="G31" s="117">
        <f t="shared" si="30"/>
        <v>3.65</v>
      </c>
      <c r="H31" s="117">
        <f t="shared" si="30"/>
        <v>3.65</v>
      </c>
      <c r="I31" s="117">
        <f t="shared" si="30"/>
        <v>3.65</v>
      </c>
      <c r="J31" s="117">
        <f t="shared" si="30"/>
        <v>3.65</v>
      </c>
      <c r="K31" s="117">
        <f t="shared" si="30"/>
        <v>3.65</v>
      </c>
      <c r="L31" s="117">
        <f t="shared" si="30"/>
        <v>3.65</v>
      </c>
      <c r="M31" s="117">
        <f t="shared" si="30"/>
        <v>3.65</v>
      </c>
      <c r="N31" s="117">
        <f t="shared" si="30"/>
        <v>3.65</v>
      </c>
      <c r="O31" s="117">
        <f t="shared" si="30"/>
        <v>3.65</v>
      </c>
      <c r="P31" s="117">
        <f t="shared" si="30"/>
        <v>3.65</v>
      </c>
      <c r="Q31" s="117">
        <f t="shared" si="30"/>
        <v>3.65</v>
      </c>
      <c r="R31" s="117">
        <f t="shared" si="30"/>
        <v>3.65</v>
      </c>
      <c r="S31" s="117">
        <f t="shared" si="30"/>
        <v>3.65</v>
      </c>
      <c r="T31" s="117">
        <f t="shared" si="30"/>
        <v>3.65</v>
      </c>
      <c r="U31" s="117">
        <f t="shared" si="30"/>
        <v>3.65</v>
      </c>
      <c r="V31" s="117">
        <f t="shared" si="30"/>
        <v>3.65</v>
      </c>
      <c r="W31" s="117">
        <f t="shared" si="30"/>
        <v>3.65</v>
      </c>
      <c r="X31" s="117">
        <f t="shared" si="30"/>
        <v>3.65</v>
      </c>
      <c r="Y31" s="117">
        <f t="shared" si="30"/>
        <v>3.65</v>
      </c>
      <c r="Z31" s="117">
        <f t="shared" si="30"/>
        <v>3.65</v>
      </c>
      <c r="AA31" s="117">
        <f t="shared" si="30"/>
        <v>3.65</v>
      </c>
      <c r="AB31" s="105"/>
    </row>
    <row r="32" spans="2:35" s="106" customFormat="1" ht="1.1499999999999999" customHeight="1" x14ac:dyDescent="0.2">
      <c r="B32" s="105" t="s">
        <v>32</v>
      </c>
      <c r="C32" s="105" t="s">
        <v>20</v>
      </c>
      <c r="E32" s="117">
        <f t="shared" ref="E32:AA32" si="31">$Q$5</f>
        <v>1.46</v>
      </c>
      <c r="F32" s="117">
        <f t="shared" si="31"/>
        <v>1.46</v>
      </c>
      <c r="G32" s="117">
        <f t="shared" si="31"/>
        <v>1.46</v>
      </c>
      <c r="H32" s="117">
        <f t="shared" si="31"/>
        <v>1.46</v>
      </c>
      <c r="I32" s="117">
        <f t="shared" si="31"/>
        <v>1.46</v>
      </c>
      <c r="J32" s="117">
        <f t="shared" si="31"/>
        <v>1.46</v>
      </c>
      <c r="K32" s="117">
        <f t="shared" si="31"/>
        <v>1.46</v>
      </c>
      <c r="L32" s="117">
        <f t="shared" si="31"/>
        <v>1.46</v>
      </c>
      <c r="M32" s="117">
        <f t="shared" si="31"/>
        <v>1.46</v>
      </c>
      <c r="N32" s="117">
        <f t="shared" si="31"/>
        <v>1.46</v>
      </c>
      <c r="O32" s="117">
        <f t="shared" si="31"/>
        <v>1.46</v>
      </c>
      <c r="P32" s="117">
        <f t="shared" si="31"/>
        <v>1.46</v>
      </c>
      <c r="Q32" s="117">
        <f t="shared" si="31"/>
        <v>1.46</v>
      </c>
      <c r="R32" s="117">
        <f t="shared" si="31"/>
        <v>1.46</v>
      </c>
      <c r="S32" s="117">
        <f t="shared" si="31"/>
        <v>1.46</v>
      </c>
      <c r="T32" s="117">
        <f t="shared" si="31"/>
        <v>1.46</v>
      </c>
      <c r="U32" s="117">
        <f t="shared" si="31"/>
        <v>1.46</v>
      </c>
      <c r="V32" s="117">
        <f t="shared" si="31"/>
        <v>1.46</v>
      </c>
      <c r="W32" s="117">
        <f t="shared" si="31"/>
        <v>1.46</v>
      </c>
      <c r="X32" s="117">
        <f t="shared" si="31"/>
        <v>1.46</v>
      </c>
      <c r="Y32" s="117">
        <f t="shared" si="31"/>
        <v>1.46</v>
      </c>
      <c r="Z32" s="117">
        <f t="shared" si="31"/>
        <v>1.46</v>
      </c>
      <c r="AA32" s="117">
        <f t="shared" si="31"/>
        <v>1.46</v>
      </c>
      <c r="AB32" s="105"/>
    </row>
    <row r="33" spans="2:32" s="106" customFormat="1" ht="1.1499999999999999" customHeight="1" x14ac:dyDescent="0.2">
      <c r="B33" s="105" t="s">
        <v>19</v>
      </c>
      <c r="C33" s="105" t="s">
        <v>20</v>
      </c>
      <c r="E33" s="118">
        <v>3</v>
      </c>
      <c r="F33" s="118">
        <v>3</v>
      </c>
      <c r="G33" s="118">
        <v>3</v>
      </c>
      <c r="H33" s="118">
        <v>3</v>
      </c>
      <c r="I33" s="118">
        <v>3</v>
      </c>
      <c r="J33" s="118">
        <v>3</v>
      </c>
      <c r="K33" s="118">
        <v>3</v>
      </c>
      <c r="L33" s="118">
        <v>3</v>
      </c>
      <c r="M33" s="118">
        <v>3</v>
      </c>
      <c r="N33" s="118">
        <v>3</v>
      </c>
      <c r="O33" s="118">
        <v>3</v>
      </c>
      <c r="P33" s="118">
        <v>3</v>
      </c>
      <c r="Q33" s="118">
        <v>3</v>
      </c>
      <c r="R33" s="118">
        <v>3</v>
      </c>
      <c r="S33" s="118">
        <v>3</v>
      </c>
      <c r="T33" s="118">
        <v>3</v>
      </c>
      <c r="U33" s="118">
        <v>3</v>
      </c>
      <c r="V33" s="118">
        <v>3</v>
      </c>
      <c r="W33" s="118">
        <v>3</v>
      </c>
      <c r="X33" s="118">
        <v>3</v>
      </c>
      <c r="Y33" s="118">
        <v>3</v>
      </c>
      <c r="Z33" s="118">
        <v>3</v>
      </c>
      <c r="AA33" s="118">
        <v>3</v>
      </c>
      <c r="AB33" s="105"/>
    </row>
    <row r="34" spans="2:32" s="106" customFormat="1" ht="1.1499999999999999" customHeight="1" x14ac:dyDescent="0.2">
      <c r="B34" s="105" t="s">
        <v>22</v>
      </c>
      <c r="C34" s="105" t="s">
        <v>20</v>
      </c>
      <c r="E34" s="119">
        <f t="shared" ref="E34:AA34" si="32">$Y$1</f>
        <v>8613.8869427338759</v>
      </c>
      <c r="F34" s="119">
        <f t="shared" si="32"/>
        <v>8613.8869427338759</v>
      </c>
      <c r="G34" s="119">
        <f t="shared" si="32"/>
        <v>8613.8869427338759</v>
      </c>
      <c r="H34" s="119">
        <f t="shared" si="32"/>
        <v>8613.8869427338759</v>
      </c>
      <c r="I34" s="119">
        <f t="shared" si="32"/>
        <v>8613.8869427338759</v>
      </c>
      <c r="J34" s="119">
        <f t="shared" si="32"/>
        <v>8613.8869427338759</v>
      </c>
      <c r="K34" s="119">
        <f t="shared" si="32"/>
        <v>8613.8869427338759</v>
      </c>
      <c r="L34" s="119">
        <f t="shared" si="32"/>
        <v>8613.8869427338759</v>
      </c>
      <c r="M34" s="119">
        <f t="shared" si="32"/>
        <v>8613.8869427338759</v>
      </c>
      <c r="N34" s="119">
        <f t="shared" si="32"/>
        <v>8613.8869427338759</v>
      </c>
      <c r="O34" s="119">
        <f t="shared" si="32"/>
        <v>8613.8869427338759</v>
      </c>
      <c r="P34" s="119">
        <f t="shared" si="32"/>
        <v>8613.8869427338759</v>
      </c>
      <c r="Q34" s="119">
        <f t="shared" si="32"/>
        <v>8613.8869427338759</v>
      </c>
      <c r="R34" s="119">
        <f t="shared" si="32"/>
        <v>8613.8869427338759</v>
      </c>
      <c r="S34" s="119">
        <f t="shared" si="32"/>
        <v>8613.8869427338759</v>
      </c>
      <c r="T34" s="119">
        <f t="shared" si="32"/>
        <v>8613.8869427338759</v>
      </c>
      <c r="U34" s="119">
        <f t="shared" si="32"/>
        <v>8613.8869427338759</v>
      </c>
      <c r="V34" s="119">
        <f t="shared" si="32"/>
        <v>8613.8869427338759</v>
      </c>
      <c r="W34" s="119">
        <f t="shared" si="32"/>
        <v>8613.8869427338759</v>
      </c>
      <c r="X34" s="119">
        <f t="shared" si="32"/>
        <v>8613.8869427338759</v>
      </c>
      <c r="Y34" s="119">
        <f t="shared" si="32"/>
        <v>8613.8869427338759</v>
      </c>
      <c r="Z34" s="119">
        <f t="shared" si="32"/>
        <v>8613.8869427338759</v>
      </c>
      <c r="AA34" s="119">
        <f t="shared" si="32"/>
        <v>8613.8869427338759</v>
      </c>
      <c r="AB34" s="105"/>
    </row>
    <row r="35" spans="2:32" s="106" customFormat="1" ht="1.1499999999999999" customHeight="1" x14ac:dyDescent="0.2">
      <c r="B35" s="105" t="s">
        <v>47</v>
      </c>
      <c r="C35" s="105"/>
      <c r="E35" s="119" t="e">
        <f t="shared" ref="E35:AA35" si="33">IF(((1-(E15-$E$10)/($Q$3-$E$10))*100)&gt;100,#N/A,(1-(E15-$E$10)/($Q$3-$E$10))*100)</f>
        <v>#N/A</v>
      </c>
      <c r="F35" s="119" t="e">
        <f t="shared" si="33"/>
        <v>#N/A</v>
      </c>
      <c r="G35" s="119">
        <f t="shared" si="33"/>
        <v>0</v>
      </c>
      <c r="H35" s="119">
        <f t="shared" si="33"/>
        <v>0</v>
      </c>
      <c r="I35" s="119">
        <f t="shared" si="33"/>
        <v>26.737967914438499</v>
      </c>
      <c r="J35" s="119">
        <f t="shared" si="33"/>
        <v>33.422459893048128</v>
      </c>
      <c r="K35" s="119">
        <f t="shared" si="33"/>
        <v>46.791443850267378</v>
      </c>
      <c r="L35" s="119">
        <f t="shared" si="33"/>
        <v>50.802139037433157</v>
      </c>
      <c r="M35" s="119">
        <f t="shared" si="33"/>
        <v>60.160427807486627</v>
      </c>
      <c r="N35" s="119">
        <f t="shared" si="33"/>
        <v>13.36898395721925</v>
      </c>
      <c r="O35" s="119">
        <f t="shared" si="33"/>
        <v>26.737967914438499</v>
      </c>
      <c r="P35" s="119">
        <f t="shared" si="33"/>
        <v>40.106951871657756</v>
      </c>
      <c r="Q35" s="119">
        <f t="shared" si="33"/>
        <v>60.160427807486627</v>
      </c>
      <c r="R35" s="119">
        <f t="shared" si="33"/>
        <v>86.898395721925141</v>
      </c>
      <c r="S35" s="119">
        <f t="shared" si="33"/>
        <v>86.898395721925141</v>
      </c>
      <c r="T35" s="119">
        <f t="shared" si="33"/>
        <v>85.561497326203209</v>
      </c>
      <c r="U35" s="119">
        <f t="shared" si="33"/>
        <v>92.245989304812838</v>
      </c>
      <c r="V35" s="119">
        <f t="shared" si="33"/>
        <v>96.256684491978604</v>
      </c>
      <c r="W35" s="119">
        <f t="shared" si="33"/>
        <v>97.593582887700535</v>
      </c>
      <c r="X35" s="119">
        <f t="shared" si="33"/>
        <v>98.262032085561501</v>
      </c>
      <c r="Y35" s="119" t="e">
        <f t="shared" si="33"/>
        <v>#N/A</v>
      </c>
      <c r="Z35" s="119" t="e">
        <f t="shared" si="33"/>
        <v>#N/A</v>
      </c>
      <c r="AA35" s="119" t="e">
        <f t="shared" si="33"/>
        <v>#N/A</v>
      </c>
      <c r="AB35" s="105"/>
    </row>
    <row r="36" spans="2:32" s="106" customFormat="1" ht="1.1499999999999999" customHeight="1" x14ac:dyDescent="0.2">
      <c r="B36" s="120" t="s">
        <v>275</v>
      </c>
      <c r="C36" s="105" t="s">
        <v>20</v>
      </c>
      <c r="D36" s="114"/>
      <c r="E36" s="121" t="e">
        <f t="shared" ref="E36:AA36" si="34">IF((E20)&lt;0.1,#N/A,(E20))</f>
        <v>#N/A</v>
      </c>
      <c r="F36" s="121" t="e">
        <f t="shared" si="34"/>
        <v>#N/A</v>
      </c>
      <c r="G36" s="121">
        <f t="shared" si="34"/>
        <v>29.25</v>
      </c>
      <c r="H36" s="121">
        <f t="shared" si="34"/>
        <v>38.25</v>
      </c>
      <c r="I36" s="121">
        <f t="shared" si="34"/>
        <v>30.25</v>
      </c>
      <c r="J36" s="121">
        <f t="shared" si="34"/>
        <v>20</v>
      </c>
      <c r="K36" s="121">
        <f t="shared" si="34"/>
        <v>18</v>
      </c>
      <c r="L36" s="121">
        <f t="shared" si="34"/>
        <v>12.58</v>
      </c>
      <c r="M36" s="121">
        <f t="shared" si="34"/>
        <v>6.9</v>
      </c>
      <c r="N36" s="121">
        <f t="shared" si="34"/>
        <v>33.15</v>
      </c>
      <c r="O36" s="121">
        <f t="shared" si="34"/>
        <v>27.5</v>
      </c>
      <c r="P36" s="121">
        <f t="shared" si="34"/>
        <v>22.5</v>
      </c>
      <c r="Q36" s="121">
        <f t="shared" si="34"/>
        <v>11.4</v>
      </c>
      <c r="R36" s="121">
        <f t="shared" si="34"/>
        <v>6.7</v>
      </c>
      <c r="S36" s="121">
        <f t="shared" si="34"/>
        <v>4.5999999999999996</v>
      </c>
      <c r="T36" s="121">
        <f t="shared" si="34"/>
        <v>5.0599999999999996</v>
      </c>
      <c r="U36" s="121">
        <f t="shared" si="34"/>
        <v>2.88</v>
      </c>
      <c r="V36" s="121">
        <f t="shared" si="34"/>
        <v>1.1399999999999999</v>
      </c>
      <c r="W36" s="121">
        <f t="shared" si="34"/>
        <v>0.57999999999999996</v>
      </c>
      <c r="X36" s="121">
        <f t="shared" si="34"/>
        <v>0.45</v>
      </c>
      <c r="Y36" s="121" t="e">
        <f t="shared" si="34"/>
        <v>#N/A</v>
      </c>
      <c r="Z36" s="121" t="e">
        <f t="shared" si="34"/>
        <v>#N/A</v>
      </c>
      <c r="AA36" s="121" t="e">
        <f t="shared" si="34"/>
        <v>#N/A</v>
      </c>
      <c r="AB36" s="105"/>
    </row>
    <row r="37" spans="2:32" s="106" customFormat="1" ht="1.1499999999999999" customHeight="1" x14ac:dyDescent="0.2">
      <c r="B37" s="120" t="s">
        <v>276</v>
      </c>
      <c r="C37" s="105" t="s">
        <v>20</v>
      </c>
      <c r="D37" s="114"/>
      <c r="E37" s="121" t="e">
        <f t="shared" ref="E37:AA37" si="35">IF((E21)&lt;0.1,#N/A,E21)</f>
        <v>#N/A</v>
      </c>
      <c r="F37" s="121" t="e">
        <f t="shared" si="35"/>
        <v>#N/A</v>
      </c>
      <c r="G37" s="121">
        <f t="shared" si="35"/>
        <v>29.25</v>
      </c>
      <c r="H37" s="121">
        <f t="shared" si="35"/>
        <v>67.5</v>
      </c>
      <c r="I37" s="121">
        <f t="shared" si="35"/>
        <v>97.75</v>
      </c>
      <c r="J37" s="121">
        <f t="shared" si="35"/>
        <v>117.75</v>
      </c>
      <c r="K37" s="121">
        <f t="shared" si="35"/>
        <v>135.75</v>
      </c>
      <c r="L37" s="121">
        <f t="shared" si="35"/>
        <v>148.33000000000001</v>
      </c>
      <c r="M37" s="121">
        <f t="shared" si="35"/>
        <v>155.23000000000002</v>
      </c>
      <c r="N37" s="121">
        <f t="shared" si="35"/>
        <v>188.38000000000002</v>
      </c>
      <c r="O37" s="121">
        <f t="shared" si="35"/>
        <v>215.88000000000002</v>
      </c>
      <c r="P37" s="121">
        <f t="shared" si="35"/>
        <v>238.38000000000002</v>
      </c>
      <c r="Q37" s="121">
        <f t="shared" si="35"/>
        <v>249.78000000000003</v>
      </c>
      <c r="R37" s="121">
        <f t="shared" si="35"/>
        <v>256.48</v>
      </c>
      <c r="S37" s="121">
        <f t="shared" si="35"/>
        <v>261.08000000000004</v>
      </c>
      <c r="T37" s="121">
        <f t="shared" si="35"/>
        <v>266.14000000000004</v>
      </c>
      <c r="U37" s="121">
        <f t="shared" si="35"/>
        <v>269.02000000000004</v>
      </c>
      <c r="V37" s="121">
        <f t="shared" si="35"/>
        <v>270.16000000000003</v>
      </c>
      <c r="W37" s="121">
        <f t="shared" si="35"/>
        <v>270.74</v>
      </c>
      <c r="X37" s="121">
        <f t="shared" si="35"/>
        <v>271.19</v>
      </c>
      <c r="Y37" s="121" t="e">
        <f t="shared" si="35"/>
        <v>#N/A</v>
      </c>
      <c r="Z37" s="121" t="e">
        <f t="shared" si="35"/>
        <v>#N/A</v>
      </c>
      <c r="AA37" s="121" t="e">
        <f t="shared" si="35"/>
        <v>#N/A</v>
      </c>
      <c r="AB37" s="105"/>
    </row>
    <row r="38" spans="2:32" s="106" customFormat="1" ht="1.1499999999999999" customHeight="1" x14ac:dyDescent="0.2">
      <c r="B38" s="120" t="s">
        <v>277</v>
      </c>
      <c r="C38" s="105" t="s">
        <v>20</v>
      </c>
      <c r="D38" s="114"/>
      <c r="E38" s="122" t="e">
        <f t="shared" ref="E38:AA38" si="36">IF((E25)&lt;0.1,#N/A,E25)</f>
        <v>#N/A</v>
      </c>
      <c r="F38" s="122" t="e">
        <f t="shared" si="36"/>
        <v>#N/A</v>
      </c>
      <c r="G38" s="122">
        <f t="shared" si="36"/>
        <v>158</v>
      </c>
      <c r="H38" s="122">
        <f t="shared" si="36"/>
        <v>258</v>
      </c>
      <c r="I38" s="122">
        <f t="shared" si="36"/>
        <v>357</v>
      </c>
      <c r="J38" s="122">
        <f t="shared" si="36"/>
        <v>463</v>
      </c>
      <c r="K38" s="122">
        <f t="shared" si="36"/>
        <v>575</v>
      </c>
      <c r="L38" s="122">
        <f t="shared" si="36"/>
        <v>725</v>
      </c>
      <c r="M38" s="122">
        <f t="shared" si="36"/>
        <v>862</v>
      </c>
      <c r="N38" s="122">
        <f t="shared" si="36"/>
        <v>960</v>
      </c>
      <c r="O38" s="122">
        <f t="shared" si="36"/>
        <v>1093</v>
      </c>
      <c r="P38" s="122">
        <f t="shared" si="36"/>
        <v>1240</v>
      </c>
      <c r="Q38" s="122">
        <f t="shared" si="36"/>
        <v>1446</v>
      </c>
      <c r="R38" s="122">
        <f t="shared" si="36"/>
        <v>1636</v>
      </c>
      <c r="S38" s="122">
        <f t="shared" si="36"/>
        <v>1804</v>
      </c>
      <c r="T38" s="122">
        <f t="shared" si="36"/>
        <v>1945</v>
      </c>
      <c r="U38" s="122">
        <f t="shared" si="36"/>
        <v>2071</v>
      </c>
      <c r="V38" s="122">
        <f t="shared" si="36"/>
        <v>2165</v>
      </c>
      <c r="W38" s="122">
        <f t="shared" si="36"/>
        <v>2257</v>
      </c>
      <c r="X38" s="122">
        <f t="shared" si="36"/>
        <v>2336</v>
      </c>
      <c r="Y38" s="122">
        <f t="shared" si="36"/>
        <v>2336</v>
      </c>
      <c r="Z38" s="122">
        <f t="shared" si="36"/>
        <v>2336</v>
      </c>
      <c r="AA38" s="122">
        <f t="shared" si="36"/>
        <v>2336</v>
      </c>
      <c r="AB38" s="105"/>
    </row>
    <row r="39" spans="2:32" s="106" customFormat="1" ht="1.1499999999999999" customHeight="1" x14ac:dyDescent="0.2">
      <c r="B39" s="120" t="s">
        <v>25</v>
      </c>
      <c r="C39" s="105" t="s">
        <v>20</v>
      </c>
      <c r="D39" s="114"/>
      <c r="E39" s="122" t="e">
        <f t="shared" ref="E39:AA39" si="37">IF(E24&lt;0.01,#N/A,E24)</f>
        <v>#N/A</v>
      </c>
      <c r="F39" s="122" t="e">
        <f t="shared" si="37"/>
        <v>#N/A</v>
      </c>
      <c r="G39" s="122">
        <f t="shared" si="37"/>
        <v>5401.709401690935</v>
      </c>
      <c r="H39" s="122">
        <f t="shared" si="37"/>
        <v>2614.3790849604852</v>
      </c>
      <c r="I39" s="122">
        <f t="shared" si="37"/>
        <v>3272.7272727164541</v>
      </c>
      <c r="J39" s="122">
        <f t="shared" si="37"/>
        <v>5299.9999999735001</v>
      </c>
      <c r="K39" s="122">
        <f t="shared" si="37"/>
        <v>6222.2222221876546</v>
      </c>
      <c r="L39" s="122">
        <f t="shared" si="37"/>
        <v>11923.688394181847</v>
      </c>
      <c r="M39" s="122">
        <f t="shared" si="37"/>
        <v>19855.072463480359</v>
      </c>
      <c r="N39" s="122">
        <f t="shared" si="37"/>
        <v>2956.2594268387443</v>
      </c>
      <c r="O39" s="122">
        <f t="shared" si="37"/>
        <v>4836.36363634605</v>
      </c>
      <c r="P39" s="122">
        <f t="shared" si="37"/>
        <v>6533.3333333042965</v>
      </c>
      <c r="Q39" s="122">
        <f t="shared" si="37"/>
        <v>18070.175438437982</v>
      </c>
      <c r="R39" s="122">
        <f t="shared" si="37"/>
        <v>28358.208954800622</v>
      </c>
      <c r="S39" s="122">
        <f t="shared" si="37"/>
        <v>36521.739129640831</v>
      </c>
      <c r="T39" s="122">
        <f t="shared" si="37"/>
        <v>27865.612647670641</v>
      </c>
      <c r="U39" s="122">
        <f t="shared" si="37"/>
        <v>43749.999998480904</v>
      </c>
      <c r="V39" s="122">
        <f t="shared" si="37"/>
        <v>82456.140343644205</v>
      </c>
      <c r="W39" s="122">
        <f t="shared" si="37"/>
        <v>158620.68962782403</v>
      </c>
      <c r="X39" s="122">
        <f t="shared" si="37"/>
        <v>175555.55551654322</v>
      </c>
      <c r="Y39" s="122" t="e">
        <f t="shared" si="37"/>
        <v>#N/A</v>
      </c>
      <c r="Z39" s="122" t="e">
        <f t="shared" si="37"/>
        <v>#N/A</v>
      </c>
      <c r="AA39" s="122" t="e">
        <f t="shared" si="37"/>
        <v>#N/A</v>
      </c>
      <c r="AB39" s="105"/>
    </row>
    <row r="40" spans="2:32" s="106" customFormat="1" ht="1.1499999999999999" customHeight="1" x14ac:dyDescent="0.25">
      <c r="B40" s="123" t="s">
        <v>278</v>
      </c>
      <c r="C40" s="105" t="s">
        <v>20</v>
      </c>
      <c r="D40" s="114"/>
      <c r="E40" s="121" t="e">
        <f t="shared" ref="E40:Z40" si="38">IF(E23&lt;0.01,#N/A,E23)</f>
        <v>#N/A</v>
      </c>
      <c r="F40" s="121" t="e">
        <f t="shared" si="38"/>
        <v>#N/A</v>
      </c>
      <c r="G40" s="121" t="e">
        <f t="shared" si="38"/>
        <v>#N/A</v>
      </c>
      <c r="H40" s="121" t="e">
        <f t="shared" si="38"/>
        <v>#N/A</v>
      </c>
      <c r="I40" s="121">
        <f t="shared" si="38"/>
        <v>44.81480817558397</v>
      </c>
      <c r="J40" s="121">
        <f t="shared" si="38"/>
        <v>20.460355963134937</v>
      </c>
      <c r="K40" s="121">
        <f t="shared" si="38"/>
        <v>15.286622905594657</v>
      </c>
      <c r="L40" s="121">
        <f t="shared" si="38"/>
        <v>9.2670343081374451</v>
      </c>
      <c r="M40" s="121">
        <f t="shared" si="38"/>
        <v>4.6517896142527091</v>
      </c>
      <c r="N40" s="121">
        <f t="shared" si="38"/>
        <v>21.355406728376813</v>
      </c>
      <c r="O40" s="121">
        <f t="shared" si="38"/>
        <v>14.59815189520374</v>
      </c>
      <c r="P40" s="121">
        <f t="shared" si="38"/>
        <v>10.422456437722047</v>
      </c>
      <c r="Q40" s="121">
        <f t="shared" si="38"/>
        <v>4.7822801920345608</v>
      </c>
      <c r="R40" s="121">
        <f t="shared" si="38"/>
        <v>2.6823603698310317</v>
      </c>
      <c r="S40" s="121">
        <f t="shared" si="38"/>
        <v>1.7935120947632617</v>
      </c>
      <c r="T40" s="121">
        <f t="shared" si="38"/>
        <v>1.9381031891334772</v>
      </c>
      <c r="U40" s="121">
        <f t="shared" si="38"/>
        <v>1.0821371803510473</v>
      </c>
      <c r="V40" s="121">
        <f t="shared" si="38"/>
        <v>0.42376029946619448</v>
      </c>
      <c r="W40" s="121">
        <f t="shared" si="38"/>
        <v>0.21468758459106665</v>
      </c>
      <c r="X40" s="121">
        <f t="shared" si="38"/>
        <v>0.1662111189254919</v>
      </c>
      <c r="Y40" s="121" t="e">
        <f t="shared" si="38"/>
        <v>#N/A</v>
      </c>
      <c r="Z40" s="121" t="e">
        <f t="shared" si="38"/>
        <v>#N/A</v>
      </c>
      <c r="AA40" s="121" t="e">
        <f>IF(AA23&lt;0.001,#N/A,AA23)</f>
        <v>#N/A</v>
      </c>
      <c r="AB40" s="105"/>
    </row>
    <row r="41" spans="2:32" s="106" customFormat="1" ht="1.1499999999999999" customHeight="1" x14ac:dyDescent="0.2">
      <c r="B41" s="123"/>
      <c r="C41" s="105"/>
      <c r="D41" s="114"/>
      <c r="E41" s="121"/>
      <c r="F41" s="121"/>
      <c r="G41" s="121"/>
      <c r="H41" s="121"/>
      <c r="I41" s="121"/>
      <c r="J41" s="121"/>
      <c r="K41" s="121"/>
      <c r="L41" s="121"/>
      <c r="M41" s="121"/>
      <c r="N41" s="121"/>
      <c r="O41" s="121"/>
      <c r="P41" s="121"/>
      <c r="Q41" s="121"/>
      <c r="R41" s="121"/>
      <c r="S41" s="121"/>
      <c r="T41" s="121"/>
      <c r="U41" s="121"/>
      <c r="V41" s="121"/>
      <c r="W41" s="121"/>
      <c r="X41" s="121"/>
      <c r="Y41" s="121"/>
      <c r="Z41" s="121"/>
      <c r="AA41" s="121"/>
      <c r="AB41" s="105"/>
    </row>
    <row r="42" spans="2:32" s="106" customFormat="1" ht="13.9" customHeight="1" x14ac:dyDescent="0.2">
      <c r="B42" s="105" t="s">
        <v>29</v>
      </c>
      <c r="C42" s="105" t="s">
        <v>20</v>
      </c>
      <c r="D42" s="105"/>
      <c r="E42" s="124">
        <f>IF($J$9=TRUE,$W$4,$W$2)</f>
        <v>7000</v>
      </c>
      <c r="F42" s="124">
        <f t="shared" ref="F42:AA42" si="39">IF($J$9=TRUE,$W$4,$W$2)</f>
        <v>7000</v>
      </c>
      <c r="G42" s="124">
        <f t="shared" si="39"/>
        <v>7000</v>
      </c>
      <c r="H42" s="124">
        <f t="shared" si="39"/>
        <v>7000</v>
      </c>
      <c r="I42" s="124">
        <f t="shared" si="39"/>
        <v>7000</v>
      </c>
      <c r="J42" s="124">
        <f t="shared" si="39"/>
        <v>7000</v>
      </c>
      <c r="K42" s="124">
        <f t="shared" si="39"/>
        <v>7000</v>
      </c>
      <c r="L42" s="124">
        <f t="shared" si="39"/>
        <v>7000</v>
      </c>
      <c r="M42" s="124">
        <f t="shared" si="39"/>
        <v>7000</v>
      </c>
      <c r="N42" s="124">
        <f t="shared" si="39"/>
        <v>7000</v>
      </c>
      <c r="O42" s="124">
        <f t="shared" si="39"/>
        <v>7000</v>
      </c>
      <c r="P42" s="124">
        <f t="shared" si="39"/>
        <v>7000</v>
      </c>
      <c r="Q42" s="124">
        <f t="shared" si="39"/>
        <v>7000</v>
      </c>
      <c r="R42" s="124">
        <f t="shared" si="39"/>
        <v>7000</v>
      </c>
      <c r="S42" s="124">
        <f t="shared" si="39"/>
        <v>7000</v>
      </c>
      <c r="T42" s="124">
        <f t="shared" si="39"/>
        <v>7000</v>
      </c>
      <c r="U42" s="124">
        <f t="shared" si="39"/>
        <v>7000</v>
      </c>
      <c r="V42" s="124">
        <f t="shared" si="39"/>
        <v>7000</v>
      </c>
      <c r="W42" s="124">
        <f t="shared" si="39"/>
        <v>7000</v>
      </c>
      <c r="X42" s="124">
        <f t="shared" si="39"/>
        <v>7000</v>
      </c>
      <c r="Y42" s="124">
        <f t="shared" si="39"/>
        <v>7000</v>
      </c>
      <c r="Z42" s="124">
        <f t="shared" si="39"/>
        <v>7000</v>
      </c>
      <c r="AA42" s="124">
        <f t="shared" si="39"/>
        <v>7000</v>
      </c>
      <c r="AB42" s="105"/>
    </row>
    <row r="43" spans="2:32" s="106" customFormat="1" ht="12" customHeight="1" x14ac:dyDescent="0.2">
      <c r="B43" s="105" t="s">
        <v>30</v>
      </c>
      <c r="C43" s="105" t="s">
        <v>20</v>
      </c>
      <c r="D43" s="105"/>
      <c r="E43" s="124">
        <f>IF($J$9=TRUE,$W$5,$W$3)</f>
        <v>4400</v>
      </c>
      <c r="F43" s="124">
        <f t="shared" ref="F43:AA43" si="40">IF($J$9=TRUE,$W$5,$W$3)</f>
        <v>4400</v>
      </c>
      <c r="G43" s="124">
        <f t="shared" si="40"/>
        <v>4400</v>
      </c>
      <c r="H43" s="124">
        <f t="shared" si="40"/>
        <v>4400</v>
      </c>
      <c r="I43" s="124">
        <f t="shared" si="40"/>
        <v>4400</v>
      </c>
      <c r="J43" s="124">
        <f t="shared" si="40"/>
        <v>4400</v>
      </c>
      <c r="K43" s="124">
        <f t="shared" si="40"/>
        <v>4400</v>
      </c>
      <c r="L43" s="124">
        <f t="shared" si="40"/>
        <v>4400</v>
      </c>
      <c r="M43" s="124">
        <f t="shared" si="40"/>
        <v>4400</v>
      </c>
      <c r="N43" s="124">
        <f t="shared" si="40"/>
        <v>4400</v>
      </c>
      <c r="O43" s="124">
        <f t="shared" si="40"/>
        <v>4400</v>
      </c>
      <c r="P43" s="124">
        <f t="shared" si="40"/>
        <v>4400</v>
      </c>
      <c r="Q43" s="124">
        <f t="shared" si="40"/>
        <v>4400</v>
      </c>
      <c r="R43" s="124">
        <f t="shared" si="40"/>
        <v>4400</v>
      </c>
      <c r="S43" s="124">
        <f t="shared" si="40"/>
        <v>4400</v>
      </c>
      <c r="T43" s="124">
        <f t="shared" si="40"/>
        <v>4400</v>
      </c>
      <c r="U43" s="124">
        <f t="shared" si="40"/>
        <v>4400</v>
      </c>
      <c r="V43" s="124">
        <f t="shared" si="40"/>
        <v>4400</v>
      </c>
      <c r="W43" s="124">
        <f t="shared" si="40"/>
        <v>4400</v>
      </c>
      <c r="X43" s="124">
        <f t="shared" si="40"/>
        <v>4400</v>
      </c>
      <c r="Y43" s="124">
        <f t="shared" si="40"/>
        <v>4400</v>
      </c>
      <c r="Z43" s="124">
        <f t="shared" si="40"/>
        <v>4400</v>
      </c>
      <c r="AA43" s="124">
        <f t="shared" si="40"/>
        <v>4400</v>
      </c>
      <c r="AB43" s="105"/>
    </row>
    <row r="44" spans="2:32" s="50" customFormat="1" ht="13.15" customHeight="1" x14ac:dyDescent="0.2">
      <c r="E44" s="51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  <c r="X44" s="52"/>
      <c r="Y44" s="52"/>
      <c r="Z44" s="52"/>
      <c r="AA44" s="52"/>
    </row>
    <row r="45" spans="2:32" s="41" customFormat="1" ht="16.149999999999999" customHeight="1" x14ac:dyDescent="0.2">
      <c r="B45" s="56"/>
      <c r="E45" s="40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/>
      <c r="Z45" s="42"/>
      <c r="AA45" s="42"/>
    </row>
    <row r="46" spans="2:32" ht="15" customHeight="1" x14ac:dyDescent="0.2">
      <c r="E46" s="35"/>
      <c r="F46" s="32"/>
      <c r="G46" s="32"/>
      <c r="H46" s="32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32"/>
      <c r="W46" s="32"/>
      <c r="X46" s="32"/>
      <c r="Y46" s="32"/>
      <c r="Z46" s="32"/>
      <c r="AA46" s="32"/>
    </row>
    <row r="47" spans="2:32" ht="15" customHeight="1" x14ac:dyDescent="0.2">
      <c r="E47" s="10"/>
      <c r="G47" s="10"/>
      <c r="H47" s="10" t="s">
        <v>34</v>
      </c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W47" s="10"/>
      <c r="X47" s="10"/>
      <c r="Y47" s="10"/>
      <c r="AA47" s="10"/>
    </row>
    <row r="48" spans="2:32" ht="15" customHeight="1" x14ac:dyDescent="0.2">
      <c r="E48" s="10"/>
      <c r="F48" s="10"/>
      <c r="O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</row>
    <row r="49" spans="10:40" ht="15" customHeight="1" x14ac:dyDescent="0.2"/>
    <row r="50" spans="10:40" ht="15" customHeight="1" x14ac:dyDescent="0.2">
      <c r="J50" s="37" t="s">
        <v>126</v>
      </c>
      <c r="AA50" s="38"/>
      <c r="AB50" s="38"/>
      <c r="AC50" s="38"/>
      <c r="AD50" s="38"/>
      <c r="AE50" s="38"/>
      <c r="AF50" s="38"/>
    </row>
    <row r="51" spans="10:40" ht="15" customHeight="1" x14ac:dyDescent="0.2"/>
    <row r="52" spans="10:40" ht="15" customHeight="1" x14ac:dyDescent="0.2">
      <c r="J52" s="37" t="s">
        <v>127</v>
      </c>
      <c r="AN52" s="21"/>
    </row>
    <row r="53" spans="10:40" ht="15" customHeight="1" x14ac:dyDescent="0.2"/>
    <row r="54" spans="10:40" ht="15" customHeight="1" x14ac:dyDescent="0.2">
      <c r="Z54" s="37" t="s">
        <v>21</v>
      </c>
    </row>
    <row r="55" spans="10:40" ht="15" customHeight="1" x14ac:dyDescent="0.2"/>
    <row r="61" spans="10:40" ht="14.25" customHeight="1" x14ac:dyDescent="0.2"/>
    <row r="62" spans="10:40" ht="14.25" customHeight="1" x14ac:dyDescent="0.2"/>
    <row r="77" spans="6:17" x14ac:dyDescent="0.2">
      <c r="M77" s="24" t="s">
        <v>128</v>
      </c>
    </row>
    <row r="78" spans="6:17" x14ac:dyDescent="0.2">
      <c r="M78" s="24" t="s">
        <v>37</v>
      </c>
    </row>
    <row r="79" spans="6:17" x14ac:dyDescent="0.2">
      <c r="F79" s="24"/>
      <c r="G79" s="24"/>
      <c r="Q79" s="24"/>
    </row>
    <row r="81" spans="13:25" x14ac:dyDescent="0.2">
      <c r="T81" s="39"/>
    </row>
    <row r="82" spans="13:25" x14ac:dyDescent="0.2">
      <c r="T82" s="39"/>
    </row>
    <row r="95" spans="13:25" x14ac:dyDescent="0.2">
      <c r="M95" s="24" t="s">
        <v>33</v>
      </c>
      <c r="Y95" s="24" t="s">
        <v>37</v>
      </c>
    </row>
    <row r="96" spans="13:25" x14ac:dyDescent="0.2">
      <c r="M96" s="24" t="s">
        <v>37</v>
      </c>
    </row>
    <row r="100" spans="2:20" x14ac:dyDescent="0.2">
      <c r="B100" s="26"/>
    </row>
    <row r="104" spans="2:20" x14ac:dyDescent="0.2">
      <c r="T104" s="24" t="s">
        <v>18</v>
      </c>
    </row>
    <row r="105" spans="2:20" x14ac:dyDescent="0.2">
      <c r="T105" s="24" t="s">
        <v>38</v>
      </c>
    </row>
    <row r="106" spans="2:20" x14ac:dyDescent="0.2">
      <c r="T106" s="24" t="s">
        <v>18</v>
      </c>
    </row>
    <row r="107" spans="2:20" x14ac:dyDescent="0.2">
      <c r="T107" s="24" t="s">
        <v>39</v>
      </c>
    </row>
    <row r="108" spans="2:20" x14ac:dyDescent="0.2">
      <c r="T108" s="24" t="s">
        <v>48</v>
      </c>
    </row>
    <row r="109" spans="2:20" x14ac:dyDescent="0.2">
      <c r="T109" s="24" t="s">
        <v>49</v>
      </c>
    </row>
  </sheetData>
  <sheetProtection algorithmName="SHA-512" hashValue="a5Yvj3VTaSyotLtocjL5eLsVeYAkzvI5ODDMm7uvseE/c2G/Rdfw97jqfnFuROEbcsfau15NP1609Xdln1AkTw==" saltValue="wLQsE1NjGe9+PhchZI5ASA==" spinCount="100000" sheet="1" selectLockedCells="1"/>
  <mergeCells count="5">
    <mergeCell ref="E8:J8"/>
    <mergeCell ref="E12:F12"/>
    <mergeCell ref="E10:F10"/>
    <mergeCell ref="E9:F9"/>
    <mergeCell ref="E11:F11"/>
  </mergeCells>
  <conditionalFormatting sqref="E28:AA28 E20:AA26 E37:AA42">
    <cfRule type="cellIs" dxfId="9" priority="36" operator="lessThan">
      <formula>0.001</formula>
    </cfRule>
  </conditionalFormatting>
  <conditionalFormatting sqref="E19:AA19">
    <cfRule type="containsErrors" dxfId="8" priority="21">
      <formula>ISERROR(E19)</formula>
    </cfRule>
  </conditionalFormatting>
  <conditionalFormatting sqref="Y18:Z18">
    <cfRule type="cellIs" dxfId="7" priority="7" operator="lessThan">
      <formula>0.1</formula>
    </cfRule>
  </conditionalFormatting>
  <conditionalFormatting sqref="E18:F18">
    <cfRule type="cellIs" dxfId="6" priority="9" operator="lessThan">
      <formula>0.1</formula>
    </cfRule>
  </conditionalFormatting>
  <conditionalFormatting sqref="AA18">
    <cfRule type="cellIs" dxfId="5" priority="8" operator="lessThan">
      <formula>0.1</formula>
    </cfRule>
  </conditionalFormatting>
  <conditionalFormatting sqref="X18">
    <cfRule type="cellIs" dxfId="4" priority="5" operator="lessThan">
      <formula>0.1</formula>
    </cfRule>
  </conditionalFormatting>
  <conditionalFormatting sqref="G18:M18">
    <cfRule type="cellIs" dxfId="3" priority="3" operator="lessThan">
      <formula>0.1</formula>
    </cfRule>
  </conditionalFormatting>
  <conditionalFormatting sqref="N18:W18">
    <cfRule type="cellIs" dxfId="2" priority="4" operator="lessThan">
      <formula>0.1</formula>
    </cfRule>
  </conditionalFormatting>
  <conditionalFormatting sqref="G18:P18">
    <cfRule type="cellIs" dxfId="1" priority="2" operator="lessThan">
      <formula>0.1</formula>
    </cfRule>
  </conditionalFormatting>
  <conditionalFormatting sqref="Q18:W18">
    <cfRule type="cellIs" dxfId="0" priority="1" operator="lessThan">
      <formula>0.1</formula>
    </cfRule>
  </conditionalFormatting>
  <pageMargins left="0.70866141732283472" right="0.70866141732283472" top="0.78740157480314965" bottom="0.78740157480314965" header="0.31496062992125984" footer="0.31496062992125984"/>
  <pageSetup paperSize="8" scale="90" fitToHeight="2" orientation="landscape" r:id="rId1"/>
  <rowBreaks count="1" manualBreakCount="1">
    <brk id="62" max="16383" man="1"/>
  </rowBreaks>
  <ignoredErrors>
    <ignoredError sqref="E35 F35:G35 E36:I39 E29:F29" evalError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64" r:id="rId4" name="Check Box 40">
              <controlPr defaultSize="0" autoFill="0" autoLine="0" autoPict="0">
                <anchor moveWithCells="1">
                  <from>
                    <xdr:col>10</xdr:col>
                    <xdr:colOff>142875</xdr:colOff>
                    <xdr:row>7</xdr:row>
                    <xdr:rowOff>95250</xdr:rowOff>
                  </from>
                  <to>
                    <xdr:col>16</xdr:col>
                    <xdr:colOff>171450</xdr:colOff>
                    <xdr:row>9</xdr:row>
                    <xdr:rowOff>104775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/>
  <dimension ref="B1:R208"/>
  <sheetViews>
    <sheetView showGridLines="0" topLeftCell="A70" zoomScale="80" zoomScaleNormal="80" workbookViewId="0">
      <selection activeCell="R91" sqref="R91"/>
    </sheetView>
  </sheetViews>
  <sheetFormatPr baseColWidth="10" defaultRowHeight="15" x14ac:dyDescent="0.25"/>
  <cols>
    <col min="2" max="2" width="34.7109375" customWidth="1"/>
  </cols>
  <sheetData>
    <row r="1" spans="2:13" x14ac:dyDescent="0.25">
      <c r="B1" t="s">
        <v>57</v>
      </c>
      <c r="C1" t="s">
        <v>234</v>
      </c>
      <c r="D1" s="64"/>
      <c r="H1" s="64"/>
    </row>
    <row r="2" spans="2:13" x14ac:dyDescent="0.25">
      <c r="D2" s="64"/>
      <c r="H2" s="64"/>
    </row>
    <row r="3" spans="2:13" x14ac:dyDescent="0.25">
      <c r="B3" s="64" t="s">
        <v>246</v>
      </c>
      <c r="D3" s="64"/>
      <c r="H3" s="64"/>
    </row>
    <row r="5" spans="2:13" x14ac:dyDescent="0.25">
      <c r="D5" s="73"/>
    </row>
    <row r="6" spans="2:13" x14ac:dyDescent="0.25">
      <c r="D6" s="73"/>
    </row>
    <row r="7" spans="2:13" x14ac:dyDescent="0.25">
      <c r="B7" t="s">
        <v>146</v>
      </c>
      <c r="C7" t="s">
        <v>288</v>
      </c>
      <c r="D7" s="73" t="s">
        <v>135</v>
      </c>
      <c r="E7" t="s">
        <v>136</v>
      </c>
      <c r="H7" t="s">
        <v>132</v>
      </c>
    </row>
    <row r="8" spans="2:13" x14ac:dyDescent="0.25">
      <c r="D8" s="73" t="s">
        <v>137</v>
      </c>
    </row>
    <row r="9" spans="2:13" x14ac:dyDescent="0.25">
      <c r="B9" t="s">
        <v>45</v>
      </c>
      <c r="C9" t="s">
        <v>73</v>
      </c>
      <c r="D9" s="73" t="s">
        <v>138</v>
      </c>
      <c r="E9" t="s">
        <v>45</v>
      </c>
      <c r="H9" t="s">
        <v>74</v>
      </c>
    </row>
    <row r="10" spans="2:13" x14ac:dyDescent="0.25">
      <c r="D10" s="73" t="s">
        <v>139</v>
      </c>
      <c r="E10" t="s">
        <v>140</v>
      </c>
    </row>
    <row r="11" spans="2:13" x14ac:dyDescent="0.25">
      <c r="B11" t="s">
        <v>46</v>
      </c>
      <c r="C11" t="s">
        <v>75</v>
      </c>
      <c r="D11" s="73" t="s">
        <v>138</v>
      </c>
      <c r="E11" t="s">
        <v>46</v>
      </c>
      <c r="H11" t="s">
        <v>74</v>
      </c>
    </row>
    <row r="12" spans="2:13" x14ac:dyDescent="0.25">
      <c r="D12" s="73" t="s">
        <v>141</v>
      </c>
      <c r="E12" t="s">
        <v>140</v>
      </c>
    </row>
    <row r="13" spans="2:13" x14ac:dyDescent="0.25">
      <c r="B13" t="s">
        <v>147</v>
      </c>
      <c r="C13" t="s">
        <v>54</v>
      </c>
      <c r="D13" s="73" t="s">
        <v>142</v>
      </c>
      <c r="E13" t="s">
        <v>22</v>
      </c>
      <c r="I13" t="s">
        <v>82</v>
      </c>
      <c r="M13" t="s">
        <v>143</v>
      </c>
    </row>
    <row r="14" spans="2:13" x14ac:dyDescent="0.25">
      <c r="B14" t="s">
        <v>148</v>
      </c>
      <c r="D14" s="73" t="s">
        <v>144</v>
      </c>
      <c r="E14" t="s">
        <v>145</v>
      </c>
    </row>
    <row r="15" spans="2:13" x14ac:dyDescent="0.25">
      <c r="B15" s="72" t="s">
        <v>29</v>
      </c>
      <c r="C15" t="s">
        <v>292</v>
      </c>
      <c r="D15" s="73" t="s">
        <v>149</v>
      </c>
      <c r="E15" t="s">
        <v>150</v>
      </c>
      <c r="H15" t="s">
        <v>145</v>
      </c>
    </row>
    <row r="16" spans="2:13" x14ac:dyDescent="0.25">
      <c r="B16" s="72" t="s">
        <v>30</v>
      </c>
      <c r="C16" t="s">
        <v>293</v>
      </c>
      <c r="D16" s="73" t="s">
        <v>151</v>
      </c>
      <c r="E16" t="s">
        <v>150</v>
      </c>
      <c r="H16" t="s">
        <v>145</v>
      </c>
    </row>
    <row r="17" spans="2:15" x14ac:dyDescent="0.25">
      <c r="B17" s="72" t="s">
        <v>152</v>
      </c>
      <c r="C17" t="s">
        <v>294</v>
      </c>
      <c r="D17" s="73" t="s">
        <v>149</v>
      </c>
      <c r="E17" t="s">
        <v>150</v>
      </c>
      <c r="H17" t="s">
        <v>145</v>
      </c>
    </row>
    <row r="18" spans="2:15" x14ac:dyDescent="0.25">
      <c r="B18" s="72" t="s">
        <v>153</v>
      </c>
      <c r="C18" t="s">
        <v>295</v>
      </c>
      <c r="D18" s="73" t="s">
        <v>151</v>
      </c>
      <c r="E18" t="s">
        <v>150</v>
      </c>
      <c r="H18" t="s">
        <v>145</v>
      </c>
    </row>
    <row r="20" spans="2:15" x14ac:dyDescent="0.25">
      <c r="B20" t="s">
        <v>56</v>
      </c>
      <c r="C20" t="s">
        <v>154</v>
      </c>
      <c r="D20" s="73" t="s">
        <v>155</v>
      </c>
      <c r="E20" s="71" t="s">
        <v>56</v>
      </c>
      <c r="F20" t="s">
        <v>59</v>
      </c>
      <c r="I20" s="71" t="s">
        <v>55</v>
      </c>
    </row>
    <row r="21" spans="2:15" x14ac:dyDescent="0.25">
      <c r="C21" t="s">
        <v>298</v>
      </c>
      <c r="D21" s="73" t="s">
        <v>156</v>
      </c>
      <c r="F21" t="s">
        <v>58</v>
      </c>
    </row>
    <row r="22" spans="2:15" x14ac:dyDescent="0.25">
      <c r="D22" s="73" t="s">
        <v>157</v>
      </c>
      <c r="F22" t="s">
        <v>158</v>
      </c>
    </row>
    <row r="23" spans="2:15" x14ac:dyDescent="0.25">
      <c r="D23" s="73"/>
    </row>
    <row r="24" spans="2:15" x14ac:dyDescent="0.25">
      <c r="B24" s="72" t="s">
        <v>1</v>
      </c>
      <c r="C24" s="9" t="s">
        <v>160</v>
      </c>
      <c r="D24" s="9" t="s">
        <v>159</v>
      </c>
      <c r="E24" s="75" t="s">
        <v>164</v>
      </c>
    </row>
    <row r="25" spans="2:15" x14ac:dyDescent="0.25">
      <c r="B25" s="72" t="s">
        <v>51</v>
      </c>
      <c r="C25" s="9" t="s">
        <v>161</v>
      </c>
      <c r="D25" s="9" t="s">
        <v>159</v>
      </c>
      <c r="F25" s="75" t="s">
        <v>166</v>
      </c>
      <c r="G25" s="75" t="s">
        <v>165</v>
      </c>
    </row>
    <row r="26" spans="2:15" x14ac:dyDescent="0.25">
      <c r="B26" s="72" t="s">
        <v>12</v>
      </c>
      <c r="C26" s="9" t="s">
        <v>162</v>
      </c>
      <c r="D26" s="9" t="s">
        <v>159</v>
      </c>
      <c r="F26" s="75" t="s">
        <v>166</v>
      </c>
      <c r="G26" s="75" t="s">
        <v>167</v>
      </c>
    </row>
    <row r="27" spans="2:15" x14ac:dyDescent="0.25">
      <c r="B27" s="72" t="s">
        <v>4</v>
      </c>
      <c r="C27" s="9" t="s">
        <v>163</v>
      </c>
      <c r="D27" s="9" t="s">
        <v>159</v>
      </c>
      <c r="E27" s="75" t="s">
        <v>164</v>
      </c>
    </row>
    <row r="30" spans="2:15" x14ac:dyDescent="0.25">
      <c r="B30" s="9" t="s">
        <v>26</v>
      </c>
      <c r="C30" t="s">
        <v>168</v>
      </c>
      <c r="D30" s="9" t="s">
        <v>170</v>
      </c>
      <c r="F30" s="75" t="s">
        <v>166</v>
      </c>
      <c r="G30" t="s">
        <v>173</v>
      </c>
      <c r="I30" t="s">
        <v>172</v>
      </c>
      <c r="K30" t="s">
        <v>174</v>
      </c>
    </row>
    <row r="31" spans="2:15" x14ac:dyDescent="0.25">
      <c r="B31" s="9" t="s">
        <v>23</v>
      </c>
      <c r="C31" t="s">
        <v>169</v>
      </c>
      <c r="D31" s="9" t="s">
        <v>170</v>
      </c>
      <c r="F31" s="75" t="s">
        <v>166</v>
      </c>
      <c r="G31" t="s">
        <v>175</v>
      </c>
    </row>
    <row r="32" spans="2:15" s="76" customFormat="1" x14ac:dyDescent="0.25">
      <c r="B32" s="76" t="s">
        <v>40</v>
      </c>
      <c r="C32" s="76" t="s">
        <v>176</v>
      </c>
      <c r="D32" s="77" t="s">
        <v>170</v>
      </c>
      <c r="F32" s="78" t="s">
        <v>166</v>
      </c>
      <c r="G32" s="76" t="s">
        <v>175</v>
      </c>
      <c r="J32" t="s">
        <v>62</v>
      </c>
      <c r="O32" s="79"/>
    </row>
    <row r="33" spans="2:13" s="63" customFormat="1" x14ac:dyDescent="0.25">
      <c r="B33" s="63" t="s">
        <v>6</v>
      </c>
      <c r="C33" s="63" t="s">
        <v>177</v>
      </c>
      <c r="D33" s="9" t="s">
        <v>170</v>
      </c>
      <c r="F33" s="75" t="s">
        <v>166</v>
      </c>
      <c r="G33" s="63" t="s">
        <v>178</v>
      </c>
    </row>
    <row r="34" spans="2:13" s="63" customFormat="1" x14ac:dyDescent="0.25">
      <c r="D34" s="9"/>
      <c r="F34" s="75"/>
    </row>
    <row r="35" spans="2:13" s="63" customFormat="1" x14ac:dyDescent="0.25">
      <c r="D35" s="9"/>
      <c r="F35" s="75"/>
    </row>
    <row r="36" spans="2:13" x14ac:dyDescent="0.25">
      <c r="B36" t="s">
        <v>47</v>
      </c>
      <c r="C36" t="s">
        <v>198</v>
      </c>
      <c r="D36" s="73" t="s">
        <v>289</v>
      </c>
      <c r="F36" t="s">
        <v>236</v>
      </c>
      <c r="H36" t="s">
        <v>179</v>
      </c>
    </row>
    <row r="37" spans="2:13" x14ac:dyDescent="0.25">
      <c r="H37" t="s">
        <v>61</v>
      </c>
    </row>
    <row r="38" spans="2:13" x14ac:dyDescent="0.25">
      <c r="B38" s="9"/>
      <c r="F38" t="s">
        <v>182</v>
      </c>
    </row>
    <row r="39" spans="2:13" x14ac:dyDescent="0.25">
      <c r="D39" s="9"/>
      <c r="F39" t="s">
        <v>235</v>
      </c>
    </row>
    <row r="41" spans="2:13" x14ac:dyDescent="0.25">
      <c r="B41" s="30" t="s">
        <v>63</v>
      </c>
      <c r="C41" t="s">
        <v>199</v>
      </c>
      <c r="D41" s="73" t="s">
        <v>180</v>
      </c>
      <c r="F41" s="74" t="s">
        <v>181</v>
      </c>
      <c r="G41" s="74"/>
      <c r="H41" s="74"/>
      <c r="I41" s="74"/>
      <c r="J41" s="74"/>
      <c r="K41" s="74"/>
      <c r="L41" s="74"/>
    </row>
    <row r="42" spans="2:13" x14ac:dyDescent="0.25">
      <c r="D42" s="73" t="s">
        <v>137</v>
      </c>
      <c r="F42" t="s">
        <v>253</v>
      </c>
    </row>
    <row r="43" spans="2:13" x14ac:dyDescent="0.25">
      <c r="F43" t="s">
        <v>183</v>
      </c>
    </row>
    <row r="44" spans="2:13" x14ac:dyDescent="0.25">
      <c r="F44" s="80" t="s">
        <v>184</v>
      </c>
      <c r="G44" s="80"/>
      <c r="H44" s="80" t="s">
        <v>185</v>
      </c>
      <c r="I44" s="80"/>
      <c r="J44" s="80"/>
      <c r="K44" s="80"/>
      <c r="M44" s="80" t="s">
        <v>238</v>
      </c>
    </row>
    <row r="46" spans="2:13" x14ac:dyDescent="0.25">
      <c r="B46" s="30" t="s">
        <v>64</v>
      </c>
      <c r="C46" t="s">
        <v>200</v>
      </c>
      <c r="D46" s="73" t="s">
        <v>186</v>
      </c>
      <c r="F46" t="s">
        <v>187</v>
      </c>
    </row>
    <row r="47" spans="2:13" x14ac:dyDescent="0.25">
      <c r="B47" s="30"/>
      <c r="F47" t="s">
        <v>188</v>
      </c>
    </row>
    <row r="48" spans="2:13" x14ac:dyDescent="0.25">
      <c r="B48" s="30"/>
      <c r="F48" t="s">
        <v>183</v>
      </c>
    </row>
    <row r="49" spans="2:12" x14ac:dyDescent="0.25">
      <c r="B49" s="30"/>
      <c r="C49" t="s">
        <v>201</v>
      </c>
      <c r="D49" t="s">
        <v>72</v>
      </c>
      <c r="F49" s="80"/>
    </row>
    <row r="50" spans="2:12" x14ac:dyDescent="0.25">
      <c r="D50" s="80"/>
      <c r="E50" s="80"/>
    </row>
    <row r="51" spans="2:12" x14ac:dyDescent="0.25">
      <c r="B51" s="31" t="s">
        <v>65</v>
      </c>
      <c r="C51" t="s">
        <v>202</v>
      </c>
      <c r="D51" s="73" t="s">
        <v>189</v>
      </c>
      <c r="E51" s="63" t="s">
        <v>66</v>
      </c>
    </row>
    <row r="52" spans="2:12" x14ac:dyDescent="0.25">
      <c r="E52" t="s">
        <v>67</v>
      </c>
    </row>
    <row r="53" spans="2:12" x14ac:dyDescent="0.25">
      <c r="E53" t="s">
        <v>254</v>
      </c>
    </row>
    <row r="54" spans="2:12" x14ac:dyDescent="0.25">
      <c r="E54" s="64" t="s">
        <v>68</v>
      </c>
    </row>
    <row r="55" spans="2:12" x14ac:dyDescent="0.25">
      <c r="D55" s="73" t="s">
        <v>191</v>
      </c>
      <c r="E55" s="64" t="s">
        <v>192</v>
      </c>
      <c r="G55" s="64" t="s">
        <v>193</v>
      </c>
    </row>
    <row r="57" spans="2:12" x14ac:dyDescent="0.25">
      <c r="B57" s="65" t="s">
        <v>18</v>
      </c>
      <c r="C57" t="s">
        <v>203</v>
      </c>
      <c r="D57" s="73" t="s">
        <v>190</v>
      </c>
      <c r="E57" t="s">
        <v>70</v>
      </c>
    </row>
    <row r="58" spans="2:12" x14ac:dyDescent="0.25">
      <c r="E58" t="s">
        <v>245</v>
      </c>
    </row>
    <row r="59" spans="2:12" x14ac:dyDescent="0.25">
      <c r="E59" t="s">
        <v>69</v>
      </c>
    </row>
    <row r="60" spans="2:12" x14ac:dyDescent="0.25">
      <c r="D60" s="73" t="s">
        <v>194</v>
      </c>
      <c r="E60" s="82" t="s">
        <v>195</v>
      </c>
      <c r="F60" s="82"/>
      <c r="G60" s="82" t="s">
        <v>196</v>
      </c>
      <c r="H60" s="82"/>
      <c r="I60" s="82"/>
      <c r="J60" s="82"/>
      <c r="L60" s="82" t="s">
        <v>240</v>
      </c>
    </row>
    <row r="62" spans="2:12" x14ac:dyDescent="0.25">
      <c r="B62" s="65" t="s">
        <v>80</v>
      </c>
      <c r="C62" t="s">
        <v>204</v>
      </c>
      <c r="D62" t="s">
        <v>72</v>
      </c>
      <c r="E62" s="71" t="s">
        <v>208</v>
      </c>
      <c r="F62" t="s">
        <v>131</v>
      </c>
    </row>
    <row r="63" spans="2:12" x14ac:dyDescent="0.25">
      <c r="B63" s="65"/>
      <c r="E63" s="71" t="s">
        <v>209</v>
      </c>
    </row>
    <row r="65" spans="2:12" x14ac:dyDescent="0.25">
      <c r="B65" s="65" t="s">
        <v>81</v>
      </c>
      <c r="C65" t="s">
        <v>205</v>
      </c>
      <c r="D65" t="s">
        <v>72</v>
      </c>
      <c r="E65" s="71" t="s">
        <v>197</v>
      </c>
      <c r="F65" t="s">
        <v>133</v>
      </c>
    </row>
    <row r="66" spans="2:12" x14ac:dyDescent="0.25">
      <c r="B66" s="65"/>
      <c r="E66" s="71" t="s">
        <v>134</v>
      </c>
    </row>
    <row r="68" spans="2:12" x14ac:dyDescent="0.25">
      <c r="B68" s="65" t="s">
        <v>15</v>
      </c>
      <c r="C68" t="s">
        <v>171</v>
      </c>
      <c r="D68" t="s">
        <v>72</v>
      </c>
      <c r="E68" s="71" t="s">
        <v>135</v>
      </c>
      <c r="F68" t="s">
        <v>206</v>
      </c>
    </row>
    <row r="69" spans="2:12" x14ac:dyDescent="0.25">
      <c r="B69" s="65"/>
      <c r="F69" t="s">
        <v>207</v>
      </c>
    </row>
    <row r="71" spans="2:12" x14ac:dyDescent="0.25">
      <c r="B71" s="65" t="s">
        <v>287</v>
      </c>
      <c r="C71" t="s">
        <v>220</v>
      </c>
      <c r="D71" t="s">
        <v>72</v>
      </c>
      <c r="E71" s="71"/>
      <c r="F71" t="s">
        <v>248</v>
      </c>
    </row>
    <row r="72" spans="2:12" x14ac:dyDescent="0.25">
      <c r="B72" s="65"/>
      <c r="F72" t="s">
        <v>119</v>
      </c>
    </row>
    <row r="73" spans="2:12" x14ac:dyDescent="0.25">
      <c r="F73" s="63" t="s">
        <v>290</v>
      </c>
    </row>
    <row r="74" spans="2:12" x14ac:dyDescent="0.25">
      <c r="F74" t="s">
        <v>291</v>
      </c>
      <c r="I74" s="63"/>
    </row>
    <row r="76" spans="2:12" x14ac:dyDescent="0.25">
      <c r="B76" s="65" t="s">
        <v>36</v>
      </c>
      <c r="C76" t="s">
        <v>221</v>
      </c>
      <c r="D76" t="s">
        <v>72</v>
      </c>
      <c r="E76" s="71" t="s">
        <v>210</v>
      </c>
      <c r="F76" t="s">
        <v>211</v>
      </c>
    </row>
    <row r="77" spans="2:12" x14ac:dyDescent="0.25">
      <c r="B77" s="65" t="s">
        <v>17</v>
      </c>
      <c r="C77" t="s">
        <v>222</v>
      </c>
      <c r="D77" t="s">
        <v>72</v>
      </c>
      <c r="F77" t="s">
        <v>76</v>
      </c>
    </row>
    <row r="78" spans="2:12" x14ac:dyDescent="0.25">
      <c r="B78" s="65" t="s">
        <v>32</v>
      </c>
      <c r="C78" t="s">
        <v>223</v>
      </c>
      <c r="D78" t="s">
        <v>72</v>
      </c>
      <c r="F78" t="s">
        <v>77</v>
      </c>
      <c r="L78" s="64" t="s">
        <v>78</v>
      </c>
    </row>
    <row r="79" spans="2:12" x14ac:dyDescent="0.25">
      <c r="B79" s="65" t="s">
        <v>241</v>
      </c>
      <c r="C79" t="s">
        <v>224</v>
      </c>
      <c r="D79" t="s">
        <v>72</v>
      </c>
      <c r="F79" t="s">
        <v>79</v>
      </c>
    </row>
    <row r="80" spans="2:12" x14ac:dyDescent="0.25">
      <c r="B80" s="36" t="s">
        <v>22</v>
      </c>
      <c r="C80" t="s">
        <v>225</v>
      </c>
      <c r="D80" t="s">
        <v>72</v>
      </c>
      <c r="F80" t="s">
        <v>84</v>
      </c>
    </row>
    <row r="82" spans="2:18" x14ac:dyDescent="0.25">
      <c r="B82" s="36" t="s">
        <v>47</v>
      </c>
      <c r="C82" s="80" t="s">
        <v>226</v>
      </c>
      <c r="D82" s="80" t="s">
        <v>72</v>
      </c>
      <c r="E82" s="81" t="s">
        <v>289</v>
      </c>
      <c r="F82" s="80" t="s">
        <v>85</v>
      </c>
      <c r="G82" s="80"/>
      <c r="H82" s="80"/>
      <c r="I82" s="80"/>
      <c r="J82" s="80"/>
      <c r="L82" s="64" t="s">
        <v>86</v>
      </c>
      <c r="P82" s="79" t="s">
        <v>237</v>
      </c>
    </row>
    <row r="83" spans="2:18" x14ac:dyDescent="0.25">
      <c r="C83" s="80"/>
      <c r="D83" s="80"/>
      <c r="E83" s="80"/>
      <c r="F83" s="80" t="s">
        <v>90</v>
      </c>
      <c r="G83" s="80"/>
      <c r="H83" s="80"/>
      <c r="I83" s="80"/>
      <c r="J83" s="80"/>
    </row>
    <row r="85" spans="2:18" x14ac:dyDescent="0.25">
      <c r="B85" s="30" t="s">
        <v>63</v>
      </c>
      <c r="C85" t="s">
        <v>227</v>
      </c>
      <c r="D85" t="s">
        <v>72</v>
      </c>
      <c r="E85" s="73" t="s">
        <v>212</v>
      </c>
      <c r="F85" t="s">
        <v>89</v>
      </c>
      <c r="L85" s="80" t="s">
        <v>88</v>
      </c>
      <c r="M85" s="80"/>
      <c r="N85" s="80"/>
      <c r="O85" s="80"/>
      <c r="P85" s="80" t="s">
        <v>239</v>
      </c>
    </row>
    <row r="86" spans="2:18" x14ac:dyDescent="0.25">
      <c r="E86" s="73"/>
      <c r="F86" t="s">
        <v>91</v>
      </c>
      <c r="L86" s="64"/>
    </row>
    <row r="88" spans="2:18" x14ac:dyDescent="0.25">
      <c r="B88" s="30" t="s">
        <v>64</v>
      </c>
      <c r="C88" t="s">
        <v>228</v>
      </c>
      <c r="D88" t="s">
        <v>72</v>
      </c>
      <c r="E88" s="73" t="s">
        <v>189</v>
      </c>
      <c r="F88" t="s">
        <v>216</v>
      </c>
    </row>
    <row r="89" spans="2:18" x14ac:dyDescent="0.25">
      <c r="F89" t="s">
        <v>93</v>
      </c>
    </row>
    <row r="91" spans="2:18" x14ac:dyDescent="0.25">
      <c r="B91" s="65" t="s">
        <v>18</v>
      </c>
      <c r="C91" t="s">
        <v>229</v>
      </c>
      <c r="D91" t="s">
        <v>72</v>
      </c>
      <c r="E91" s="71" t="s">
        <v>214</v>
      </c>
      <c r="F91" t="s">
        <v>217</v>
      </c>
      <c r="I91" s="64" t="s">
        <v>130</v>
      </c>
      <c r="R91" t="s">
        <v>34</v>
      </c>
    </row>
    <row r="92" spans="2:18" x14ac:dyDescent="0.25">
      <c r="B92" s="65"/>
      <c r="E92" s="71"/>
      <c r="I92" s="64"/>
    </row>
    <row r="93" spans="2:18" x14ac:dyDescent="0.25">
      <c r="B93" s="65" t="s">
        <v>18</v>
      </c>
      <c r="C93" t="s">
        <v>230</v>
      </c>
      <c r="D93" t="s">
        <v>72</v>
      </c>
      <c r="E93" s="71" t="s">
        <v>213</v>
      </c>
      <c r="F93" t="s">
        <v>129</v>
      </c>
    </row>
    <row r="94" spans="2:18" x14ac:dyDescent="0.25">
      <c r="F94" t="s">
        <v>215</v>
      </c>
    </row>
    <row r="96" spans="2:18" x14ac:dyDescent="0.25">
      <c r="B96" s="31" t="s">
        <v>65</v>
      </c>
      <c r="C96" t="s">
        <v>231</v>
      </c>
      <c r="D96" t="s">
        <v>72</v>
      </c>
      <c r="E96" s="71" t="s">
        <v>219</v>
      </c>
      <c r="F96" t="s">
        <v>218</v>
      </c>
    </row>
    <row r="97" spans="2:6" x14ac:dyDescent="0.25">
      <c r="F97" t="s">
        <v>95</v>
      </c>
    </row>
    <row r="98" spans="2:6" x14ac:dyDescent="0.25">
      <c r="F98" t="s">
        <v>255</v>
      </c>
    </row>
    <row r="100" spans="2:6" x14ac:dyDescent="0.25">
      <c r="B100" s="36" t="s">
        <v>29</v>
      </c>
      <c r="C100" t="s">
        <v>232</v>
      </c>
      <c r="D100" t="s">
        <v>72</v>
      </c>
      <c r="F100" t="s">
        <v>299</v>
      </c>
    </row>
    <row r="101" spans="2:6" x14ac:dyDescent="0.25">
      <c r="B101" s="63"/>
      <c r="F101" t="s">
        <v>296</v>
      </c>
    </row>
    <row r="102" spans="2:6" x14ac:dyDescent="0.25">
      <c r="B102" s="63"/>
      <c r="F102" t="s">
        <v>96</v>
      </c>
    </row>
    <row r="103" spans="2:6" x14ac:dyDescent="0.25">
      <c r="B103" s="36" t="s">
        <v>30</v>
      </c>
      <c r="C103" t="s">
        <v>233</v>
      </c>
      <c r="D103" t="s">
        <v>72</v>
      </c>
      <c r="F103" t="s">
        <v>299</v>
      </c>
    </row>
    <row r="104" spans="2:6" x14ac:dyDescent="0.25">
      <c r="B104" s="63"/>
      <c r="F104" t="s">
        <v>297</v>
      </c>
    </row>
    <row r="105" spans="2:6" x14ac:dyDescent="0.25">
      <c r="F105" t="s">
        <v>96</v>
      </c>
    </row>
    <row r="107" spans="2:6" x14ac:dyDescent="0.25">
      <c r="E107" t="s">
        <v>34</v>
      </c>
    </row>
    <row r="109" spans="2:6" x14ac:dyDescent="0.25">
      <c r="B109" t="s">
        <v>98</v>
      </c>
      <c r="C109" t="s">
        <v>99</v>
      </c>
      <c r="E109" t="s">
        <v>101</v>
      </c>
      <c r="F109" s="83" t="s">
        <v>100</v>
      </c>
    </row>
    <row r="110" spans="2:6" x14ac:dyDescent="0.25">
      <c r="E110" t="s">
        <v>87</v>
      </c>
      <c r="F110" s="84" t="s">
        <v>63</v>
      </c>
    </row>
    <row r="111" spans="2:6" x14ac:dyDescent="0.25">
      <c r="E111" t="s">
        <v>92</v>
      </c>
      <c r="F111" s="84" t="s">
        <v>64</v>
      </c>
    </row>
    <row r="112" spans="2:6" x14ac:dyDescent="0.25">
      <c r="F112" s="83"/>
    </row>
    <row r="113" spans="2:6" x14ac:dyDescent="0.25">
      <c r="F113" s="83"/>
    </row>
    <row r="114" spans="2:6" x14ac:dyDescent="0.25">
      <c r="F114" s="83"/>
    </row>
    <row r="115" spans="2:6" x14ac:dyDescent="0.25">
      <c r="F115" s="83"/>
    </row>
    <row r="116" spans="2:6" x14ac:dyDescent="0.25">
      <c r="F116" s="83"/>
    </row>
    <row r="117" spans="2:6" x14ac:dyDescent="0.25">
      <c r="F117" s="83"/>
    </row>
    <row r="118" spans="2:6" x14ac:dyDescent="0.25">
      <c r="B118" t="s">
        <v>102</v>
      </c>
      <c r="C118" t="s">
        <v>99</v>
      </c>
      <c r="E118" t="s">
        <v>101</v>
      </c>
      <c r="F118" s="83" t="s">
        <v>100</v>
      </c>
    </row>
    <row r="119" spans="2:6" x14ac:dyDescent="0.25">
      <c r="E119" t="s">
        <v>94</v>
      </c>
      <c r="F119" s="31" t="s">
        <v>65</v>
      </c>
    </row>
    <row r="120" spans="2:6" x14ac:dyDescent="0.25">
      <c r="E120" t="s">
        <v>53</v>
      </c>
      <c r="F120" s="83" t="s">
        <v>242</v>
      </c>
    </row>
    <row r="121" spans="2:6" x14ac:dyDescent="0.25">
      <c r="F121" s="83"/>
    </row>
    <row r="122" spans="2:6" x14ac:dyDescent="0.25">
      <c r="F122" s="83"/>
    </row>
    <row r="123" spans="2:6" x14ac:dyDescent="0.25">
      <c r="F123" s="83"/>
    </row>
    <row r="124" spans="2:6" x14ac:dyDescent="0.25">
      <c r="F124" s="83"/>
    </row>
    <row r="125" spans="2:6" x14ac:dyDescent="0.25">
      <c r="F125" s="83"/>
    </row>
    <row r="126" spans="2:6" x14ac:dyDescent="0.25">
      <c r="B126" t="s">
        <v>103</v>
      </c>
      <c r="C126" t="s">
        <v>104</v>
      </c>
      <c r="E126" t="s">
        <v>101</v>
      </c>
      <c r="F126" s="83" t="s">
        <v>100</v>
      </c>
    </row>
    <row r="127" spans="2:6" x14ac:dyDescent="0.25">
      <c r="E127" t="s">
        <v>105</v>
      </c>
      <c r="F127" s="83" t="s">
        <v>243</v>
      </c>
    </row>
    <row r="128" spans="2:6" x14ac:dyDescent="0.25">
      <c r="F128" s="83"/>
    </row>
    <row r="129" spans="2:15" x14ac:dyDescent="0.25">
      <c r="F129" s="83"/>
    </row>
    <row r="130" spans="2:15" x14ac:dyDescent="0.25">
      <c r="F130" s="83"/>
    </row>
    <row r="131" spans="2:15" x14ac:dyDescent="0.25">
      <c r="F131" s="83"/>
    </row>
    <row r="132" spans="2:15" x14ac:dyDescent="0.25">
      <c r="F132" s="83"/>
    </row>
    <row r="133" spans="2:15" x14ac:dyDescent="0.25">
      <c r="F133" s="83"/>
    </row>
    <row r="134" spans="2:15" x14ac:dyDescent="0.25">
      <c r="B134" t="s">
        <v>106</v>
      </c>
      <c r="C134" t="s">
        <v>104</v>
      </c>
      <c r="E134" t="s">
        <v>101</v>
      </c>
      <c r="F134" s="83" t="s">
        <v>100</v>
      </c>
      <c r="O134" t="s">
        <v>110</v>
      </c>
    </row>
    <row r="135" spans="2:15" x14ac:dyDescent="0.25">
      <c r="E135" t="s">
        <v>105</v>
      </c>
      <c r="F135" s="83" t="s">
        <v>243</v>
      </c>
      <c r="O135">
        <v>2025</v>
      </c>
    </row>
    <row r="136" spans="2:15" x14ac:dyDescent="0.25">
      <c r="E136" t="s">
        <v>37</v>
      </c>
      <c r="F136" s="83" t="s">
        <v>107</v>
      </c>
    </row>
    <row r="137" spans="2:15" x14ac:dyDescent="0.25">
      <c r="F137" s="83" t="s">
        <v>108</v>
      </c>
      <c r="H137" s="69">
        <v>5</v>
      </c>
    </row>
    <row r="138" spans="2:15" x14ac:dyDescent="0.25">
      <c r="F138" s="83"/>
    </row>
    <row r="139" spans="2:15" x14ac:dyDescent="0.25">
      <c r="F139" s="83"/>
    </row>
    <row r="140" spans="2:15" x14ac:dyDescent="0.25">
      <c r="F140" s="83"/>
    </row>
    <row r="141" spans="2:15" x14ac:dyDescent="0.25">
      <c r="F141" s="83"/>
    </row>
    <row r="142" spans="2:15" x14ac:dyDescent="0.25">
      <c r="B142" t="s">
        <v>109</v>
      </c>
      <c r="C142" t="s">
        <v>104</v>
      </c>
      <c r="E142" t="s">
        <v>101</v>
      </c>
      <c r="F142" s="83" t="s">
        <v>100</v>
      </c>
    </row>
    <row r="143" spans="2:15" x14ac:dyDescent="0.25">
      <c r="E143" t="s">
        <v>60</v>
      </c>
      <c r="F143" s="83" t="s">
        <v>47</v>
      </c>
    </row>
    <row r="144" spans="2:15" x14ac:dyDescent="0.25">
      <c r="F144" s="83"/>
    </row>
    <row r="145" spans="2:15" x14ac:dyDescent="0.25">
      <c r="F145" s="83"/>
    </row>
    <row r="146" spans="2:15" x14ac:dyDescent="0.25">
      <c r="F146" s="83"/>
    </row>
    <row r="147" spans="2:15" x14ac:dyDescent="0.25">
      <c r="F147" s="83"/>
    </row>
    <row r="148" spans="2:15" x14ac:dyDescent="0.25">
      <c r="F148" s="83"/>
    </row>
    <row r="149" spans="2:15" x14ac:dyDescent="0.25">
      <c r="F149" s="83"/>
    </row>
    <row r="150" spans="2:15" x14ac:dyDescent="0.25">
      <c r="B150" t="s">
        <v>111</v>
      </c>
      <c r="C150" t="s">
        <v>104</v>
      </c>
      <c r="E150" t="s">
        <v>101</v>
      </c>
      <c r="F150" s="83" t="s">
        <v>100</v>
      </c>
    </row>
    <row r="151" spans="2:15" x14ac:dyDescent="0.25">
      <c r="E151" t="s">
        <v>87</v>
      </c>
      <c r="F151" s="84" t="s">
        <v>63</v>
      </c>
    </row>
    <row r="152" spans="2:15" x14ac:dyDescent="0.25">
      <c r="F152" s="83"/>
    </row>
    <row r="153" spans="2:15" x14ac:dyDescent="0.25">
      <c r="F153" s="83"/>
    </row>
    <row r="158" spans="2:15" x14ac:dyDescent="0.25">
      <c r="B158" t="s">
        <v>112</v>
      </c>
      <c r="C158" t="s">
        <v>104</v>
      </c>
      <c r="E158" t="s">
        <v>101</v>
      </c>
      <c r="F158" s="83" t="s">
        <v>100</v>
      </c>
      <c r="H158" t="s">
        <v>113</v>
      </c>
      <c r="O158" t="s">
        <v>110</v>
      </c>
    </row>
    <row r="159" spans="2:15" x14ac:dyDescent="0.25">
      <c r="E159" t="s">
        <v>87</v>
      </c>
      <c r="F159" s="84" t="s">
        <v>63</v>
      </c>
      <c r="H159" t="s">
        <v>113</v>
      </c>
      <c r="O159" t="s">
        <v>249</v>
      </c>
    </row>
    <row r="160" spans="2:15" x14ac:dyDescent="0.25">
      <c r="E160" t="s">
        <v>114</v>
      </c>
      <c r="F160" s="36" t="s">
        <v>17</v>
      </c>
      <c r="H160" t="s">
        <v>115</v>
      </c>
    </row>
    <row r="161" spans="2:15" x14ac:dyDescent="0.25">
      <c r="E161" t="s">
        <v>37</v>
      </c>
      <c r="F161" t="s">
        <v>107</v>
      </c>
    </row>
    <row r="162" spans="2:15" x14ac:dyDescent="0.25">
      <c r="F162" t="s">
        <v>108</v>
      </c>
      <c r="H162" s="69">
        <v>5</v>
      </c>
    </row>
    <row r="166" spans="2:15" x14ac:dyDescent="0.25">
      <c r="B166" t="s">
        <v>116</v>
      </c>
      <c r="C166" t="s">
        <v>104</v>
      </c>
      <c r="E166" t="s">
        <v>118</v>
      </c>
      <c r="F166" t="s">
        <v>15</v>
      </c>
      <c r="O166" t="s">
        <v>110</v>
      </c>
    </row>
    <row r="167" spans="2:15" x14ac:dyDescent="0.25">
      <c r="E167" t="s">
        <v>92</v>
      </c>
      <c r="F167" s="84" t="s">
        <v>244</v>
      </c>
      <c r="O167" t="s">
        <v>120</v>
      </c>
    </row>
    <row r="168" spans="2:15" x14ac:dyDescent="0.25">
      <c r="E168" t="s">
        <v>37</v>
      </c>
      <c r="F168" t="s">
        <v>117</v>
      </c>
      <c r="O168" t="s">
        <v>121</v>
      </c>
    </row>
    <row r="169" spans="2:15" x14ac:dyDescent="0.25">
      <c r="F169" t="s">
        <v>108</v>
      </c>
      <c r="H169" s="69">
        <v>10</v>
      </c>
    </row>
    <row r="170" spans="2:15" x14ac:dyDescent="0.25">
      <c r="O170" s="70" t="s">
        <v>122</v>
      </c>
    </row>
    <row r="174" spans="2:15" x14ac:dyDescent="0.25">
      <c r="B174" t="s">
        <v>123</v>
      </c>
      <c r="C174" t="s">
        <v>104</v>
      </c>
      <c r="E174" t="s">
        <v>101</v>
      </c>
      <c r="F174" s="83" t="s">
        <v>100</v>
      </c>
    </row>
    <row r="175" spans="2:15" x14ac:dyDescent="0.25">
      <c r="E175" t="s">
        <v>124</v>
      </c>
      <c r="F175" t="s">
        <v>18</v>
      </c>
    </row>
    <row r="177" spans="4:6" x14ac:dyDescent="0.25">
      <c r="E177" t="s">
        <v>83</v>
      </c>
      <c r="F177" s="36" t="s">
        <v>22</v>
      </c>
    </row>
    <row r="178" spans="4:6" x14ac:dyDescent="0.25">
      <c r="E178" t="s">
        <v>97</v>
      </c>
      <c r="F178" s="36" t="s">
        <v>29</v>
      </c>
    </row>
    <row r="179" spans="4:6" x14ac:dyDescent="0.25">
      <c r="E179" t="s">
        <v>125</v>
      </c>
      <c r="F179" s="36" t="s">
        <v>30</v>
      </c>
    </row>
    <row r="185" spans="4:6" x14ac:dyDescent="0.25">
      <c r="D185" t="s">
        <v>250</v>
      </c>
    </row>
    <row r="186" spans="4:6" x14ac:dyDescent="0.25">
      <c r="D186" t="s">
        <v>251</v>
      </c>
    </row>
    <row r="187" spans="4:6" x14ac:dyDescent="0.25">
      <c r="D187" t="s">
        <v>252</v>
      </c>
    </row>
    <row r="193" spans="2:2" x14ac:dyDescent="0.25">
      <c r="B193" s="85" t="s">
        <v>281</v>
      </c>
    </row>
    <row r="194" spans="2:2" x14ac:dyDescent="0.25">
      <c r="B194" s="85"/>
    </row>
    <row r="195" spans="2:2" x14ac:dyDescent="0.25">
      <c r="B195" t="s">
        <v>282</v>
      </c>
    </row>
    <row r="197" spans="2:2" x14ac:dyDescent="0.25">
      <c r="B197" t="s">
        <v>283</v>
      </c>
    </row>
    <row r="203" spans="2:2" x14ac:dyDescent="0.25">
      <c r="B203" t="s">
        <v>285</v>
      </c>
    </row>
    <row r="208" spans="2:2" x14ac:dyDescent="0.25">
      <c r="B208" t="s">
        <v>284</v>
      </c>
    </row>
  </sheetData>
  <pageMargins left="0.7" right="0.7" top="0.78740157499999996" bottom="0.78740157499999996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/>
  <dimension ref="B1:E28"/>
  <sheetViews>
    <sheetView showGridLines="0" workbookViewId="0">
      <selection activeCell="C13" sqref="C13"/>
    </sheetView>
  </sheetViews>
  <sheetFormatPr baseColWidth="10" defaultRowHeight="15" x14ac:dyDescent="0.25"/>
  <cols>
    <col min="1" max="1" width="3.42578125" customWidth="1"/>
    <col min="2" max="2" width="62.28515625" customWidth="1"/>
    <col min="3" max="3" width="99.7109375" customWidth="1"/>
  </cols>
  <sheetData>
    <row r="1" spans="2:5" ht="18.75" x14ac:dyDescent="0.3">
      <c r="B1" s="86" t="s">
        <v>264</v>
      </c>
      <c r="C1" s="63"/>
      <c r="D1" s="63"/>
      <c r="E1" s="63"/>
    </row>
    <row r="2" spans="2:5" x14ac:dyDescent="0.25">
      <c r="B2" s="63"/>
      <c r="C2" s="63"/>
      <c r="D2" s="63"/>
      <c r="E2" s="63"/>
    </row>
    <row r="3" spans="2:5" x14ac:dyDescent="0.25">
      <c r="B3" s="87" t="s">
        <v>256</v>
      </c>
      <c r="C3" s="63"/>
      <c r="D3" s="63"/>
      <c r="E3" s="63"/>
    </row>
    <row r="4" spans="2:5" x14ac:dyDescent="0.25">
      <c r="B4" s="63"/>
      <c r="C4" s="63"/>
      <c r="D4" s="63"/>
      <c r="E4" s="63"/>
    </row>
    <row r="5" spans="2:5" x14ac:dyDescent="0.25">
      <c r="B5" s="63"/>
      <c r="C5" s="63"/>
      <c r="D5" s="63"/>
      <c r="E5" s="63"/>
    </row>
    <row r="6" spans="2:5" ht="19.899999999999999" customHeight="1" x14ac:dyDescent="0.25">
      <c r="B6" s="63"/>
      <c r="C6" s="90" t="s">
        <v>269</v>
      </c>
      <c r="D6" s="63"/>
      <c r="E6" s="63"/>
    </row>
    <row r="7" spans="2:5" ht="19.899999999999999" customHeight="1" x14ac:dyDescent="0.25">
      <c r="B7" s="88" t="s">
        <v>3</v>
      </c>
      <c r="C7" s="89" t="s">
        <v>257</v>
      </c>
      <c r="D7" s="63"/>
      <c r="E7" s="63"/>
    </row>
    <row r="8" spans="2:5" ht="19.899999999999999" customHeight="1" x14ac:dyDescent="0.25">
      <c r="B8" s="88" t="s">
        <v>1</v>
      </c>
      <c r="C8" s="89" t="s">
        <v>258</v>
      </c>
      <c r="D8" s="63"/>
      <c r="E8" s="63"/>
    </row>
    <row r="9" spans="2:5" ht="19.899999999999999" customHeight="1" x14ac:dyDescent="0.25">
      <c r="B9" s="88" t="s">
        <v>259</v>
      </c>
      <c r="C9" s="89" t="s">
        <v>260</v>
      </c>
      <c r="D9" s="63"/>
      <c r="E9" s="63"/>
    </row>
    <row r="10" spans="2:5" ht="19.899999999999999" customHeight="1" x14ac:dyDescent="0.25">
      <c r="B10" s="88" t="s">
        <v>261</v>
      </c>
      <c r="C10" s="89" t="s">
        <v>265</v>
      </c>
      <c r="D10" s="63"/>
      <c r="E10" s="63"/>
    </row>
    <row r="11" spans="2:5" ht="19.899999999999999" customHeight="1" x14ac:dyDescent="0.25">
      <c r="B11" s="88" t="s">
        <v>4</v>
      </c>
      <c r="C11" s="89" t="s">
        <v>262</v>
      </c>
      <c r="D11" s="63"/>
      <c r="E11" s="63"/>
    </row>
    <row r="12" spans="2:5" ht="19.899999999999999" customHeight="1" x14ac:dyDescent="0.25">
      <c r="B12" s="88" t="s">
        <v>266</v>
      </c>
      <c r="C12" s="89" t="s">
        <v>280</v>
      </c>
      <c r="D12" s="63"/>
      <c r="E12" s="63"/>
    </row>
    <row r="13" spans="2:5" ht="19.899999999999999" customHeight="1" x14ac:dyDescent="0.25">
      <c r="B13" s="88" t="s">
        <v>23</v>
      </c>
      <c r="C13" s="89" t="s">
        <v>263</v>
      </c>
      <c r="D13" s="63"/>
      <c r="E13" s="63"/>
    </row>
    <row r="14" spans="2:5" ht="19.899999999999999" customHeight="1" x14ac:dyDescent="0.25">
      <c r="B14" s="88" t="s">
        <v>6</v>
      </c>
      <c r="C14" s="89" t="s">
        <v>267</v>
      </c>
      <c r="D14" s="63"/>
      <c r="E14" s="63"/>
    </row>
    <row r="15" spans="2:5" ht="19.899999999999999" customHeight="1" x14ac:dyDescent="0.25">
      <c r="B15" s="88"/>
      <c r="C15" s="89" t="s">
        <v>268</v>
      </c>
      <c r="D15" s="63"/>
      <c r="E15" s="63"/>
    </row>
    <row r="16" spans="2:5" ht="19.899999999999999" customHeight="1" x14ac:dyDescent="0.25">
      <c r="C16" s="89"/>
      <c r="D16" s="63"/>
      <c r="E16" s="63"/>
    </row>
    <row r="23" spans="2:2" x14ac:dyDescent="0.25">
      <c r="B23" s="85" t="s">
        <v>270</v>
      </c>
    </row>
    <row r="24" spans="2:2" x14ac:dyDescent="0.25">
      <c r="B24" s="91"/>
    </row>
    <row r="25" spans="2:2" x14ac:dyDescent="0.25">
      <c r="B25" s="91" t="s">
        <v>279</v>
      </c>
    </row>
    <row r="26" spans="2:2" x14ac:dyDescent="0.25">
      <c r="B26" s="91"/>
    </row>
    <row r="27" spans="2:2" x14ac:dyDescent="0.25">
      <c r="B27" s="91"/>
    </row>
    <row r="28" spans="2:2" x14ac:dyDescent="0.25">
      <c r="B28" s="91"/>
    </row>
  </sheetData>
  <sheetProtection algorithmName="SHA-512" hashValue="a/8CFROFIQfGkCT14LsIJzVW+INkYPZONSSC2deeQPmah4WiVQxaMeGG/gYML60KZmBmsaY2HMHy59ELMRg7Sg==" saltValue="cDnSoWFV8FIN0iYaq5yabg==" spinCount="100000" sheet="1" objects="1" scenarios="1"/>
  <pageMargins left="0.7" right="0.7" top="0.78740157499999996" bottom="0.78740157499999996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61879A9713D8D4BAC6BDAB60AE62802" ma:contentTypeVersion="1" ma:contentTypeDescription="Ein neues Dokument erstellen." ma:contentTypeScope="" ma:versionID="71993e225536f505224cb590bdbaba2f">
  <xsd:schema xmlns:xsd="http://www.w3.org/2001/XMLSchema" xmlns:xs="http://www.w3.org/2001/XMLSchema" xmlns:p="http://schemas.microsoft.com/office/2006/metadata/properties" xmlns:ns2="48cc34e5-f946-4d11-81be-2f981ce0e5f9" targetNamespace="http://schemas.microsoft.com/office/2006/metadata/properties" ma:root="true" ma:fieldsID="37f343e1f76bb8d2157ff7d0e45a1e0f" ns2:_="">
    <xsd:import namespace="48cc34e5-f946-4d11-81be-2f981ce0e5f9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cc34e5-f946-4d11-81be-2f981ce0e5f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Freigegeben für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4EFC3E8-8371-4752-8DCA-7A8438F522F9}">
  <ds:schemaRefs>
    <ds:schemaRef ds:uri="http://schemas.microsoft.com/office/2006/metadata/properties"/>
    <ds:schemaRef ds:uri="http://schemas.microsoft.com/office/infopath/2007/PartnerControls"/>
    <ds:schemaRef ds:uri="http://purl.org/dc/terms/"/>
    <ds:schemaRef ds:uri="http://purl.org/dc/elements/1.1/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48cc34e5-f946-4d11-81be-2f981ce0e5f9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CE0A562B-F390-41A1-926A-284031FBDF0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697D0CE-3C3C-4084-8238-7389A124B81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8cc34e5-f946-4d11-81be-2f981ce0e5f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Diagramme</vt:lpstr>
      </vt:variant>
      <vt:variant>
        <vt:i4>9</vt:i4>
      </vt:variant>
    </vt:vector>
  </HeadingPairs>
  <TitlesOfParts>
    <vt:vector size="12" baseType="lpstr">
      <vt:lpstr>Projekt</vt:lpstr>
      <vt:lpstr>intern</vt:lpstr>
      <vt:lpstr>Hinweise </vt:lpstr>
      <vt:lpstr>Dia-1</vt:lpstr>
      <vt:lpstr>Dia-2</vt:lpstr>
      <vt:lpstr>Dia-3</vt:lpstr>
      <vt:lpstr>Dia-4</vt:lpstr>
      <vt:lpstr>Dia-5</vt:lpstr>
      <vt:lpstr>Dia-6</vt:lpstr>
      <vt:lpstr>Dia-7</vt:lpstr>
      <vt:lpstr>Dia-8</vt:lpstr>
      <vt:lpstr>Dia-9</vt:lpstr>
    </vt:vector>
  </TitlesOfParts>
  <Company>Regierungspräsidium Darmstadt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meiseb</dc:creator>
  <cp:lastModifiedBy>Zeisberger, Volker (HLNUG)</cp:lastModifiedBy>
  <cp:lastPrinted>2018-09-17T11:18:37Z</cp:lastPrinted>
  <dcterms:created xsi:type="dcterms:W3CDTF">2016-07-26T08:44:22Z</dcterms:created>
  <dcterms:modified xsi:type="dcterms:W3CDTF">2018-11-07T14:18:01Z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0x010100A61879A9713D8D4BAC6BDAB60AE62802</vt:lpwstr>
  </property>
</Properties>
</file>